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<sst xmlns="http://schemas.openxmlformats.org/spreadsheetml/2006/main" count="3022" uniqueCount="2084">
  <si>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</si>
  <si>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</si>
  <si>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</si>
  <si>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</si>
  <si>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</si>
  <si>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</si>
  <si>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</si>
  <si>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</si>
  <si>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</si>
  <si>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</si>
  <si>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</si>
  <si>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</si>
  <si>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</si>
  <si>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</si>
  <si>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</si>
  <si>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</si>
  <si>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</si>
  <si>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</si>
  <si>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</si>
  <si>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</si>
  <si>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</si>
  <si>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</si>
  <si>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</si>
  <si>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</si>
  <si>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</si>
  <si>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</si>
  <si>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</si>
  <si>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</si>
  <si>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</si>
  <si>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</si>
  <si>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</si>
  <si>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</si>
  <si>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</si>
  <si>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</si>
  <si>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</si>
  <si>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</si>
  <si>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</si>
  <si>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</si>
  <si>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</si>
  <si>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</si>
  <si>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</si>
  <si>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</si>
  <si>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</si>
  <si>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</si>
  <si>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</si>
  <si>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</si>
  <si>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</si>
  <si>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</si>
  <si>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</si>
  <si>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</si>
  <si>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</si>
  <si>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</si>
  <si>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</si>
  <si>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</si>
  <si>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</si>
  <si>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</si>
  <si>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</si>
  <si>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</si>
  <si>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</si>
  <si>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</si>
  <si>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</si>
  <si>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</si>
  <si>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</si>
  <si>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</si>
  <si>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</si>
  <si>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</si>
  <si>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</si>
  <si>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</si>
  <si>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</si>
  <si>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</si>
  <si>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</si>
  <si>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</si>
  <si>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</si>
  <si>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</si>
  <si>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</si>
  <si>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</si>
  <si>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</si>
  <si>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</si>
  <si>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</si>
  <si>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</si>
  <si>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</si>
  <si>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</si>
  <si>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</si>
  <si>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</si>
  <si>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</si>
  <si>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</si>
  <si>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</si>
  <si>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</si>
  <si>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</si>
  <si>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</si>
  <si>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</si>
  <si>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</si>
  <si>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</si>
  <si>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</si>
  <si>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</si>
  <si>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</si>
  <si>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</si>
  <si>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</si>
  <si>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</si>
  <si>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</si>
  <si>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</si>
  <si>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</si>
  <si>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</si>
  <si>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</si>
  <si>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</si>
  <si>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</si>
  <si>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</si>
  <si>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</si>
  <si>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</si>
  <si>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</si>
  <si>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</si>
  <si>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</si>
  <si>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</si>
  <si>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</si>
  <si>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</si>
  <si>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</si>
  <si>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</si>
  <si>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</si>
  <si>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</si>
  <si>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</si>
  <si>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</si>
  <si>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</si>
  <si>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</si>
  <si>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</si>
  <si>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</si>
  <si>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</si>
  <si>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</si>
  <si>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</si>
  <si>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</si>
  <si>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</si>
  <si>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</si>
  <si>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</si>
  <si>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</si>
  <si>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</si>
  <si>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</si>
  <si>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</si>
  <si>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</si>
  <si>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</si>
  <si>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</si>
  <si>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</si>
  <si>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</si>
  <si>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</si>
  <si>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</si>
  <si>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</si>
  <si>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</si>
  <si>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</si>
  <si>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</si>
  <si>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</si>
  <si>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</si>
  <si>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</si>
  <si>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</si>
  <si>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</si>
  <si>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</si>
  <si>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</si>
  <si>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</si>
  <si>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</si>
  <si>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</si>
  <si>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</si>
  <si>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</si>
  <si>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</si>
  <si>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</si>
  <si>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</si>
  <si>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</si>
  <si>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</si>
  <si>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</si>
  <si>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</si>
  <si>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</si>
  <si>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</si>
  <si>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</si>
  <si>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</si>
  <si>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</si>
  <si>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</si>
  <si>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</si>
  <si>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</si>
  <si>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</si>
  <si>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</si>
  <si>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</si>
  <si>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</si>
  <si>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</si>
  <si>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</si>
  <si>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</si>
  <si>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</si>
  <si>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</si>
  <si>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</si>
  <si>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</si>
  <si>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</si>
  <si>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</si>
  <si>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</si>
  <si>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</si>
  <si>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</si>
  <si>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</si>
  <si>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</si>
  <si>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</si>
  <si>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</si>
  <si>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</si>
  <si>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</si>
  <si>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</si>
  <si>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</si>
  <si>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</si>
  <si>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</si>
  <si>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</si>
  <si>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</si>
  <si>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</si>
  <si>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</si>
  <si>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</si>
  <si>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</si>
  <si>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</si>
  <si>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</si>
  <si>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</si>
  <si>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</si>
  <si>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</si>
  <si>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</si>
  <si>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</si>
  <si>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</si>
  <si>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</si>
  <si>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</si>
  <si>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</si>
  <si>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</si>
  <si>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</si>
  <si>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</si>
  <si>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</si>
  <si>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</si>
  <si>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</si>
  <si>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</si>
  <si>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</si>
  <si>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</si>
  <si>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</si>
  <si>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</si>
  <si>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</si>
  <si>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</si>
  <si>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</si>
  <si>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</si>
  <si>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</si>
  <si>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</si>
  <si>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</si>
  <si>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</si>
  <si>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</si>
  <si>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</si>
  <si>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</si>
  <si>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</si>
  <si>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</si>
  <si>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</si>
  <si>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</si>
  <si>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</si>
  <si>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</si>
  <si>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</si>
  <si>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</si>
  <si>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</si>
  <si>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</si>
  <si>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</si>
  <si>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</si>
  <si>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</si>
  <si>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</si>
  <si>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</si>
  <si>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</si>
  <si>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</si>
  <si>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</si>
  <si>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</si>
  <si>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</si>
  <si>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</si>
  <si>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</si>
  <si>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</si>
  <si>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</si>
  <si>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</si>
  <si>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</si>
  <si>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</si>
  <si>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</si>
  <si>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</si>
  <si>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</si>
  <si>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</si>
  <si>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</si>
  <si>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</si>
  <si>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</si>
  <si>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</si>
  <si>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</si>
  <si>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</si>
  <si>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</si>
  <si>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</si>
  <si>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</si>
  <si>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</si>
  <si>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</si>
  <si>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</si>
  <si>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</si>
  <si>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</si>
  <si>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</si>
  <si>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</si>
  <si>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</si>
  <si>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</si>
  <si>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</si>
  <si>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</si>
  <si>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</si>
  <si>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</si>
  <si>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</si>
  <si>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</si>
  <si>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</si>
  <si>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</si>
  <si>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</si>
  <si>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</si>
  <si>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</si>
  <si>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</si>
  <si>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</si>
  <si>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</si>
  <si>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</si>
  <si>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</si>
  <si>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</si>
  <si>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</si>
  <si>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</si>
  <si>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</si>
  <si>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</si>
  <si>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</si>
  <si>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</si>
  <si>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</si>
  <si>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</si>
  <si>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</si>
  <si>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</si>
  <si>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</si>
  <si>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</si>
  <si>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</si>
  <si>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</si>
  <si>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</si>
  <si>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</si>
  <si>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</si>
  <si>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</si>
  <si>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</si>
  <si>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</si>
  <si>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</si>
  <si>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</si>
  <si>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</si>
  <si>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</si>
  <si>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</si>
  <si>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</si>
  <si>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</si>
  <si>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</si>
  <si>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</si>
  <si>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</si>
  <si>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</si>
  <si>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</si>
  <si>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</si>
  <si>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</si>
  <si>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</si>
  <si>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</si>
  <si>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</si>
  <si>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</si>
  <si>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</si>
  <si>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</si>
  <si>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</si>
  <si>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</si>
  <si>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</si>
  <si>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</si>
  <si>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</si>
  <si>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</si>
  <si>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</si>
  <si>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</si>
  <si>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</si>
  <si>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</si>
  <si>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</si>
  <si>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</si>
  <si>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</si>
  <si>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</si>
  <si>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</si>
  <si>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</si>
  <si>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</si>
  <si>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</si>
  <si>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</si>
  <si>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</si>
  <si>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</si>
  <si>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</si>
  <si>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</si>
  <si>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</si>
  <si>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</si>
  <si>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</si>
  <si>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</si>
  <si>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</si>
  <si>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</si>
  <si>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</si>
  <si>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</si>
  <si>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</si>
  <si>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</si>
  <si>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</si>
  <si>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</si>
  <si>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</si>
  <si>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</si>
  <si>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</si>
  <si>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</si>
  <si>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</si>
  <si>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</si>
  <si>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</si>
  <si>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</si>
  <si>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</si>
  <si>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</si>
  <si>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</si>
  <si>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</si>
  <si>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</si>
  <si>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</si>
  <si>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</si>
  <si>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</si>
  <si>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</si>
  <si>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</si>
  <si>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</si>
  <si>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</si>
  <si>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</si>
  <si>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</si>
  <si>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</si>
  <si>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</si>
  <si>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</si>
  <si>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</si>
  <si>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</si>
  <si>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</si>
  <si>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</si>
  <si>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</si>
  <si>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</si>
  <si>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</si>
  <si>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</si>
  <si>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</si>
  <si>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</si>
  <si>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</si>
  <si>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</si>
  <si>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</si>
  <si>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</si>
  <si>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</si>
  <si>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</si>
  <si>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</si>
  <si>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</si>
  <si>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</si>
  <si>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</si>
  <si>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</si>
  <si>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</si>
  <si>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</si>
  <si>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</si>
  <si>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</si>
  <si>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</si>
  <si>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</si>
  <si>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</si>
  <si>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</si>
  <si>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</si>
  <si>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</si>
  <si>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</si>
  <si>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</si>
  <si>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</si>
  <si>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</si>
  <si>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</si>
  <si>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</si>
  <si>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</si>
  <si>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</si>
  <si>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</si>
  <si>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</si>
  <si>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</si>
  <si>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</si>
  <si>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</si>
  <si>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</si>
  <si>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</si>
  <si>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</si>
  <si>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</si>
  <si>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</si>
  <si>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</si>
  <si>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</si>
  <si>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</si>
  <si>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</si>
  <si>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</si>
  <si>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</si>
  <si>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</si>
  <si>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</si>
  <si>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</si>
  <si>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</si>
  <si>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</si>
  <si>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</si>
  <si>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</si>
  <si>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</si>
  <si>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</si>
  <si>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</si>
  <si>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</si>
  <si>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</si>
  <si>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</si>
  <si>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</si>
  <si>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</si>
  <si>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</si>
  <si>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</si>
  <si>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</si>
  <si>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</si>
  <si>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</si>
  <si>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</si>
  <si>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</si>
  <si>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</si>
  <si>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</si>
  <si>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</si>
  <si>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</si>
  <si>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</si>
  <si>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</si>
  <si>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</si>
  <si>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</si>
  <si>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</si>
  <si>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</si>
  <si>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</si>
  <si>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</si>
  <si>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</si>
  <si>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</si>
  <si>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</si>
  <si>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</si>
  <si>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</si>
  <si>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</si>
  <si>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</si>
  <si>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</si>
  <si>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</si>
  <si>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</si>
  <si>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</si>
  <si>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</si>
  <si>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</si>
  <si>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</si>
  <si>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</si>
  <si>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</si>
  <si>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</si>
  <si>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</si>
  <si>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</si>
  <si>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</si>
  <si>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</si>
  <si>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</si>
  <si>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</si>
  <si>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</si>
  <si>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</si>
  <si>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</si>
  <si>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</si>
  <si>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</si>
  <si>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</si>
  <si>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</si>
  <si>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</si>
  <si>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</si>
  <si>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</si>
  <si>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</si>
  <si>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</si>
  <si>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</si>
  <si>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</si>
  <si>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</si>
  <si>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</si>
  <si>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</si>
  <si>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</si>
  <si>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</si>
  <si>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</si>
  <si>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</si>
  <si>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</si>
  <si>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</si>
  <si>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</si>
  <si>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</si>
  <si>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</si>
  <si>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</si>
  <si>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</si>
  <si>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</si>
  <si>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</si>
  <si>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</si>
  <si>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</si>
  <si>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</si>
  <si>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</si>
  <si>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</si>
  <si>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</si>
  <si>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</si>
  <si>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</si>
  <si>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</si>
  <si>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</si>
  <si>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</si>
  <si>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</si>
  <si>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</si>
  <si>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</si>
  <si>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</si>
  <si>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</si>
  <si>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</si>
  <si>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</si>
  <si>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</si>
  <si>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</si>
  <si>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</si>
  <si>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</si>
  <si>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</si>
  <si>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</si>
  <si>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</si>
  <si>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</si>
  <si>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</si>
  <si>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</si>
  <si>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</si>
  <si>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</si>
  <si>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</si>
  <si>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</si>
  <si>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</si>
  <si>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</si>
  <si>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</si>
  <si>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</si>
  <si>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</si>
  <si>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</si>
  <si>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</si>
  <si>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</si>
  <si>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</si>
  <si>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</si>
  <si>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</si>
  <si>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</si>
  <si>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</si>
  <si>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</si>
  <si>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</si>
  <si>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</si>
  <si>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</si>
  <si>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</si>
  <si>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</si>
  <si>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</si>
  <si>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</si>
  <si>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</si>
  <si>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</si>
  <si>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</si>
  <si>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</si>
  <si>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</si>
  <si>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</si>
  <si>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</si>
  <si>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</si>
  <si>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</si>
  <si>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</si>
  <si>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</si>
  <si>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</si>
  <si>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</si>
  <si>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</si>
  <si>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</si>
  <si>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</si>
  <si>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</si>
  <si>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</si>
  <si>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</si>
  <si>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</si>
  <si>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</si>
  <si>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</si>
  <si>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</si>
  <si>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</si>
  <si>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</si>
  <si>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</si>
  <si>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</si>
  <si>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</si>
  <si>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</si>
  <si>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</si>
  <si>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</si>
  <si>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</si>
  <si>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</si>
  <si>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</si>
  <si>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</si>
  <si>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</si>
  <si>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</si>
  <si>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</si>
  <si>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</si>
  <si>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</si>
  <si>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</si>
  <si>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</si>
  <si>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</si>
  <si>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</si>
  <si>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</si>
  <si>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</si>
  <si>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</si>
  <si>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</si>
  <si>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</si>
  <si>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</si>
  <si>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</si>
  <si>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</si>
  <si>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</si>
  <si>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</si>
  <si>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</si>
  <si>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</si>
  <si>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</si>
  <si>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</si>
  <si>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</si>
  <si>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</si>
  <si>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</si>
  <si>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</si>
  <si>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</si>
  <si>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</si>
  <si>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</si>
  <si>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</si>
  <si>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</si>
  <si>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</si>
  <si>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</si>
  <si>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</si>
  <si>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</si>
  <si>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</si>
  <si>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</si>
  <si>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</si>
  <si>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</si>
  <si>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</si>
  <si>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</si>
  <si>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</si>
  <si>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</si>
  <si>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</si>
  <si>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</si>
  <si>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</si>
  <si>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</si>
  <si>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</si>
  <si>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</si>
  <si>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</si>
  <si>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</si>
  <si>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</si>
  <si>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</si>
  <si>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</si>
  <si>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</si>
  <si>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</si>
  <si>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</si>
  <si>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</si>
  <si>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</si>
  <si>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</si>
  <si>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</si>
  <si>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</si>
  <si>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</si>
  <si>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</si>
  <si>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</si>
  <si>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</si>
  <si>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</si>
  <si>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</si>
  <si>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</si>
  <si>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</si>
  <si>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</si>
  <si>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</si>
  <si>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</si>
  <si>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</si>
  <si>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</si>
  <si>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</si>
  <si>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</si>
  <si>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</si>
  <si>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</si>
  <si>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</si>
  <si>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</si>
  <si>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</si>
  <si>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</si>
  <si>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</si>
  <si>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</si>
  <si>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</si>
  <si>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</si>
  <si>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</si>
  <si>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</si>
  <si>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</si>
  <si>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</si>
  <si>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</si>
  <si>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</si>
  <si>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</si>
  <si>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</si>
  <si>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</si>
  <si>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</si>
  <si>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</si>
  <si>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</si>
  <si>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</si>
  <si>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</si>
  <si>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</si>
  <si>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</si>
  <si>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</si>
  <si>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</si>
  <si>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</si>
  <si>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</si>
  <si>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</si>
  <si>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</si>
  <si>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</si>
  <si>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</si>
  <si>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</si>
  <si>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</si>
  <si>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</si>
  <si>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</si>
  <si>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</si>
  <si>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</si>
  <si>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</si>
  <si>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</si>
  <si>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</si>
  <si>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</si>
  <si>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</si>
  <si>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</si>
  <si>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</si>
  <si>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</si>
  <si>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</si>
  <si>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</si>
  <si>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</si>
  <si>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</si>
  <si>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</si>
  <si>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</si>
  <si>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</si>
  <si>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</si>
  <si>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</si>
  <si>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</si>
  <si>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</si>
  <si>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</si>
  <si>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</si>
  <si>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</si>
  <si>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</si>
  <si>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</si>
  <si>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</si>
  <si>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</si>
  <si>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</si>
  <si>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</si>
  <si>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</si>
  <si>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</si>
  <si>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</si>
  <si>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</si>
  <si>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</si>
  <si>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</si>
  <si>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</si>
  <si>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</si>
  <si>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</si>
  <si>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</si>
  <si>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</si>
  <si>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</si>
  <si>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</si>
  <si>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</si>
  <si>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</si>
  <si>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</si>
  <si>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</si>
  <si>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</si>
  <si>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</si>
  <si>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</si>
  <si>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</si>
  <si>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</si>
  <si>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</si>
  <si>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</si>
  <si>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</si>
  <si>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</si>
  <si>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</si>
  <si>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</si>
  <si>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</si>
  <si>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</si>
  <si>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</si>
  <si>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</si>
  <si>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</si>
  <si>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</si>
  <si>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</si>
  <si>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</si>
  <si>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</si>
  <si>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</si>
  <si>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</si>
  <si>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</si>
  <si>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</si>
  <si>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</si>
  <si>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</si>
  <si>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</si>
  <si>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</si>
  <si>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</si>
  <si>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</si>
  <si>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</si>
  <si>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</si>
  <si>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</si>
  <si>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</si>
  <si>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</si>
  <si>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</si>
  <si>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</si>
  <si>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</si>
  <si>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</si>
  <si>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</si>
  <si>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</si>
  <si>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</si>
  <si>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</si>
  <si>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</si>
  <si>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</si>
  <si>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</si>
  <si>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</si>
  <si>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</si>
  <si>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</si>
  <si>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</si>
  <si>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</si>
  <si>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</si>
  <si>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</si>
  <si>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</si>
  <si>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</si>
  <si>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</si>
  <si>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</si>
  <si>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</si>
  <si>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</si>
  <si>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</si>
  <si>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</si>
  <si>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</si>
  <si>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</si>
  <si>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</si>
  <si>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</si>
  <si>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</si>
  <si>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</si>
  <si>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</si>
  <si>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</si>
  <si>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</si>
  <si>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</si>
  <si>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</si>
  <si>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</si>
  <si>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</si>
  <si>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</si>
  <si>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</si>
  <si>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</si>
  <si>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</si>
  <si>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</si>
  <si>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</si>
  <si>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</si>
  <si>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</si>
  <si>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</si>
  <si>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</si>
  <si>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</si>
  <si>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</si>
  <si>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</si>
  <si>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</si>
  <si>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</si>
  <si>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</si>
  <si>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</si>
  <si>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</si>
  <si>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</si>
  <si>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</si>
  <si>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</si>
  <si>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</si>
  <si>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</si>
  <si>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</si>
  <si>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</si>
  <si>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</si>
  <si>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</si>
  <si>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</si>
  <si>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</si>
  <si>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</si>
  <si>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</si>
  <si>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</si>
  <si>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</si>
  <si>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</si>
  <si>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</si>
  <si>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</si>
  <si>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</si>
  <si>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</si>
  <si>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</si>
  <si>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</si>
  <si>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</si>
  <si>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</si>
  <si>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</si>
  <si>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</si>
  <si>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</si>
  <si>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</si>
  <si>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</si>
  <si>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</si>
  <si>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</si>
  <si>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</si>
  <si>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</si>
  <si>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</si>
  <si>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</si>
  <si>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</si>
  <si>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</si>
  <si>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</si>
  <si>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</si>
  <si>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</si>
  <si>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</si>
  <si>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</si>
  <si>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</si>
  <si>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</si>
  <si>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</si>
  <si>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</si>
  <si>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</si>
  <si>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</si>
  <si>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</si>
  <si>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</si>
  <si>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</si>
  <si>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</si>
  <si>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</si>
  <si>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</si>
  <si>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</si>
  <si>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</si>
  <si>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</si>
  <si>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</si>
  <si>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</si>
  <si>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</si>
  <si>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</si>
  <si>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</si>
  <si>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</si>
  <si>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</si>
  <si>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</si>
  <si>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</si>
  <si>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</si>
  <si>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</si>
  <si>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</si>
  <si>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</si>
  <si>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</si>
  <si>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</si>
  <si>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</si>
  <si>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</si>
  <si>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</si>
  <si>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</si>
  <si>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</si>
  <si>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</si>
  <si>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</si>
  <si>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</si>
  <si>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</si>
  <si>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</si>
  <si>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</si>
  <si>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</si>
  <si>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</si>
  <si>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</si>
  <si>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</si>
  <si>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</si>
  <si>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</si>
  <si>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</si>
  <si>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</si>
  <si>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</si>
  <si>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</si>
  <si>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</si>
  <si>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</si>
  <si>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</si>
  <si>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</si>
  <si>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</si>
  <si>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</si>
  <si>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</si>
  <si>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</si>
  <si>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</si>
  <si>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</si>
  <si>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</si>
  <si>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</si>
  <si>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</si>
  <si>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</si>
  <si>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</si>
  <si>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</si>
  <si>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</si>
  <si>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</si>
  <si>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</si>
  <si>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</si>
  <si>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</si>
  <si>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</si>
  <si>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</si>
  <si>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</si>
  <si>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</si>
  <si>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</si>
  <si>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</si>
  <si>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</si>
  <si>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</si>
  <si>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</si>
  <si>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</si>
  <si>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</si>
  <si>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</si>
  <si>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</si>
  <si>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</si>
  <si>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</si>
  <si>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</si>
  <si>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</si>
  <si>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</si>
  <si>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</si>
  <si>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</si>
  <si>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</si>
  <si>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</si>
  <si>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</si>
  <si>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</si>
  <si>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</si>
  <si>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</si>
  <si>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</si>
  <si>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</si>
  <si>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</si>
  <si>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</si>
  <si>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</si>
  <si>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</si>
  <si>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</si>
  <si>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</si>
  <si>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</si>
  <si>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</si>
  <si>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</si>
  <si>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</si>
  <si>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</si>
  <si>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</si>
  <si>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</si>
  <si>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</si>
  <si>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</si>
  <si>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</si>
  <si>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</si>
  <si>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</si>
  <si>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</si>
  <si>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</si>
  <si>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</si>
  <si>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</si>
  <si>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</si>
  <si>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</si>
  <si>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</si>
  <si>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</si>
  <si>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</si>
  <si>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</si>
  <si>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</si>
  <si>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</si>
  <si>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</si>
  <si>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</si>
  <si>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</si>
  <si>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</si>
  <si>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</si>
  <si>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</si>
  <si>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</si>
  <si>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</si>
  <si>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</si>
  <si>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</si>
  <si>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</si>
  <si>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</si>
  <si>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</si>
  <si>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</si>
  <si>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</si>
  <si>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</si>
  <si>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</si>
  <si>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</si>
  <si>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</si>
  <si>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</si>
  <si>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</si>
  <si>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</si>
  <si>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</si>
  <si>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</si>
  <si>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</si>
  <si>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</si>
  <si>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</si>
  <si>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</si>
  <si>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</si>
  <si>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</si>
  <si>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</si>
  <si>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</si>
  <si>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</si>
  <si>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</si>
  <si>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</si>
  <si>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</si>
  <si>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</si>
  <si>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</si>
  <si>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</si>
  <si>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</si>
  <si>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</si>
  <si>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</si>
  <si>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</si>
  <si>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</si>
  <si>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</si>
  <si>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</si>
  <si>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</si>
  <si>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</si>
  <si>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</si>
  <si>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</si>
  <si>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</si>
  <si>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</si>
  <si>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</si>
  <si>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</si>
  <si>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</si>
  <si>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</si>
  <si>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</si>
  <si>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</si>
  <si>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</si>
  <si>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</si>
  <si>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</si>
  <si>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</si>
  <si>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</si>
  <si>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</si>
  <si>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</si>
  <si>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</si>
  <si>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</si>
  <si>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</si>
  <si>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</si>
  <si>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</si>
  <si>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</si>
  <si>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</si>
  <si>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</si>
  <si>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</si>
  <si>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</si>
  <si>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</si>
  <si>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</si>
  <si>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</si>
  <si>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</si>
  <si>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</si>
  <si>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</si>
  <si>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</si>
  <si>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</si>
  <si>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</si>
  <si>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</si>
  <si>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</si>
  <si>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</si>
  <si>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</si>
  <si>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</si>
  <si>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</si>
  <si>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</si>
  <si>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</si>
  <si>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</si>
  <si>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</si>
  <si>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</si>
  <si>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</si>
  <si>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</si>
  <si>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</si>
  <si>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</si>
  <si>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</si>
  <si>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</si>
  <si>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</si>
  <si>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</si>
  <si>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</si>
  <si>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</si>
  <si>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</si>
  <si>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</si>
  <si>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</si>
  <si>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</si>
  <si>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</si>
  <si>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</si>
  <si>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</si>
  <si>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</si>
  <si>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</si>
  <si>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</si>
  <si>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</si>
  <si>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</si>
  <si>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</si>
  <si>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</si>
  <si>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</si>
  <si>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</si>
  <si>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</si>
  <si>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</si>
  <si>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</si>
  <si>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</si>
  <si>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</si>
  <si>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</si>
  <si>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</si>
  <si>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</si>
  <si>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</si>
  <si>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</si>
  <si>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</si>
  <si>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</si>
  <si>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</si>
  <si>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</si>
  <si>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</si>
  <si>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</si>
  <si>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</si>
  <si>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</si>
  <si>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</si>
  <si>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</si>
  <si>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</si>
  <si>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</si>
  <si>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</si>
  <si>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</si>
  <si>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</si>
  <si>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</si>
  <si>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</si>
  <si>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</si>
  <si>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</si>
  <si>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</si>
  <si>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</si>
  <si>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</si>
  <si>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</si>
  <si>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</si>
  <si>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</si>
  <si>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</si>
  <si>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</si>
  <si>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</si>
  <si>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</si>
  <si>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</si>
  <si>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</si>
  <si>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</si>
  <si>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</si>
  <si>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</si>
  <si>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</si>
  <si>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</si>
  <si>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</si>
  <si>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</si>
  <si>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</si>
  <si>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</si>
  <si>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</si>
  <si>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</si>
  <si>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</si>
  <si>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</si>
  <si>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</si>
  <si>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</si>
  <si>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</si>
  <si>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</si>
  <si>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</si>
  <si>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</si>
  <si>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</si>
  <si>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</si>
  <si>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</si>
  <si>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</si>
  <si>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</si>
  <si>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</si>
  <si>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</si>
  <si>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</si>
  <si>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</si>
  <si>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</si>
  <si>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</si>
  <si>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</si>
  <si>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</si>
  <si>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</si>
  <si>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</si>
  <si>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</si>
  <si>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</si>
  <si>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</si>
  <si>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</si>
  <si>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</si>
  <si>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</si>
  <si>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</si>
  <si>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</si>
  <si>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</si>
  <si>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</si>
  <si>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</si>
  <si>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</si>
  <si>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</si>
  <si>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</si>
  <si>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</si>
  <si>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</si>
  <si>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</si>
  <si>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</si>
  <si>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</si>
  <si>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</si>
  <si>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</si>
  <si>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</si>
  <si>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</si>
  <si>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</si>
  <si>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</si>
  <si>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</si>
  <si>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</si>
  <si>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</si>
  <si>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</si>
  <si>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</si>
  <si>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</si>
  <si>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</si>
  <si>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</si>
  <si>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</si>
  <si>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</si>
  <si>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</si>
  <si>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</si>
  <si>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</si>
  <si>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</si>
  <si>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</si>
  <si>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</si>
  <si>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</si>
  <si>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</si>
  <si>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</si>
  <si>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</si>
  <si>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</si>
  <si>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</si>
  <si>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</si>
  <si>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</si>
  <si>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</si>
  <si>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</si>
  <si>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</si>
  <si>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</si>
  <si>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</si>
  <si>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</si>
  <si>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</si>
  <si>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</si>
  <si>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</si>
  <si>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</si>
  <si>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</si>
  <si>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</si>
  <si>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</si>
  <si>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</si>
  <si>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</si>
  <si>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</si>
  <si>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</si>
  <si>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</si>
  <si>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</si>
  <si>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</si>
  <si>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</si>
  <si>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</si>
  <si>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</si>
  <si>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</si>
  <si>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</si>
  <si>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</si>
  <si>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</si>
  <si>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</si>
  <si>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</si>
  <si>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</si>
  <si>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</si>
  <si>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</si>
  <si>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</si>
  <si>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</si>
  <si>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</si>
  <si>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</si>
  <si>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</si>
  <si>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</si>
  <si>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</si>
  <si>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</si>
  <si>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</si>
  <si>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</si>
  <si>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</si>
  <si>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</si>
  <si>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</si>
  <si>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</si>
  <si>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</si>
  <si>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</si>
  <si>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</si>
  <si>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</si>
  <si>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</si>
  <si>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</si>
  <si>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</si>
  <si>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</si>
  <si>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</si>
  <si>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</si>
  <si>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</si>
  <si>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</si>
  <si>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</si>
  <si>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</si>
  <si>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</si>
  <si>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</si>
  <si>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</si>
  <si>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</si>
  <si>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</si>
  <si>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</si>
  <si>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</si>
  <si>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</si>
  <si>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</si>
  <si>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</si>
  <si>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</si>
  <si>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</si>
  <si>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</si>
  <si>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</si>
  <si>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</si>
  <si>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</si>
  <si>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</si>
  <si>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</si>
  <si>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</si>
  <si>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</si>
  <si>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</si>
  <si>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</si>
  <si>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</si>
  <si>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</si>
  <si>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</si>
  <si>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</si>
  <si>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</si>
  <si>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</si>
  <si>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</si>
  <si>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</si>
  <si>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</si>
  <si>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</si>
  <si>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</si>
  <si>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</si>
  <si>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</si>
  <si>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</si>
  <si>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</si>
  <si>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</si>
  <si>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</si>
  <si>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</si>
  <si>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</si>
  <si>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</si>
  <si>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</si>
  <si>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</si>
  <si>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</si>
  <si>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</si>
  <si>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</si>
  <si>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</si>
  <si>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</si>
  <si>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</si>
  <si>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</si>
  <si>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</si>
  <si>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</si>
  <si>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</si>
  <si>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</si>
  <si>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</si>
  <si>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</si>
  <si>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</si>
  <si>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</si>
  <si>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</si>
  <si>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</si>
  <si>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</si>
  <si>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</si>
  <si>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</si>
  <si>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</si>
  <si>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</si>
  <si>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</si>
  <si>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</si>
  <si>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</si>
  <si>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</si>
  <si>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</si>
  <si>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</si>
  <si>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</si>
  <si>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</si>
  <si>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</si>
  <si>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</si>
  <si>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</si>
  <si>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</si>
  <si>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</si>
  <si>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</si>
  <si>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</si>
  <si>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</si>
  <si>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</si>
  <si>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</si>
  <si>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</si>
  <si>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</si>
  <si>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</si>
  <si>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</si>
  <si>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</si>
  <si>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</si>
  <si>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</si>
  <si>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</si>
  <si>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</si>
  <si>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</si>
  <si>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</si>
  <si>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</si>
  <si>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</si>
  <si>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</si>
  <si>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</si>
  <si>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</si>
  <si>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</si>
  <si>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</si>
  <si>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</si>
  <si>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</si>
  <si>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</si>
  <si>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</si>
  <si>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</si>
  <si>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</si>
  <si>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</si>
  <si>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</si>
  <si>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</si>
  <si>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</si>
  <si>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</si>
  <si>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</si>
  <si>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</si>
  <si>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</si>
  <si>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</si>
  <si>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</si>
  <si>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</si>
  <si>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</si>
  <si>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</si>
  <si>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</si>
  <si>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</si>
  <si>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</si>
  <si>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</si>
  <si>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</si>
  <si>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</si>
  <si>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</si>
  <si>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</si>
  <si>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</si>
  <si>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</si>
  <si>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</si>
  <si>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</si>
  <si>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</si>
  <si>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</si>
  <si>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</si>
  <si>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</si>
  <si>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</si>
  <si>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</si>
  <si>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</si>
  <si>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</si>
  <si>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</si>
  <si>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</si>
  <si>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</si>
  <si>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</si>
  <si>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</si>
  <si>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</si>
  <si>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</si>
  <si>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</si>
  <si>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</si>
  <si>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</si>
  <si>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</si>
  <si>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</si>
  <si>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</si>
  <si>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</si>
  <si>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</si>
  <si>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</si>
  <si>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</si>
  <si>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</si>
  <si>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</si>
  <si>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</si>
  <si>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</si>
  <si>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</si>
  <si>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</si>
  <si>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</si>
  <si>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</si>
  <si>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</si>
  <si>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</si>
  <si>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</si>
  <si>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</si>
  <si>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</si>
  <si>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</si>
  <si>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</si>
  <si>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</si>
  <si>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</si>
  <si>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</si>
  <si>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</si>
  <si>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</si>
  <si>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</si>
  <si>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</si>
  <si>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</si>
  <si>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</si>
  <si>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</si>
  <si>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</si>
  <si>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</si>
  <si>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</si>
  <si>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</si>
  <si>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</si>
  <si>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</si>
  <si>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</si>
  <si>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</si>
  <si>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</si>
  <si>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</si>
  <si>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</si>
  <si>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</si>
  <si>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</si>
  <si>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</si>
  <si>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</si>
  <si>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</si>
  <si>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</si>
  <si>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</si>
  <si>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</si>
  <si>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</si>
  <si>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</si>
  <si>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</si>
  <si>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</si>
  <si>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</si>
  <si>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</si>
  <si>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</si>
  <si>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</si>
  <si>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</si>
  <si>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</si>
  <si>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</si>
  <si>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</si>
  <si>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</si>
  <si>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</si>
  <si>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</si>
  <si>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</si>
  <si>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</si>
  <si>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</si>
  <si>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</si>
  <si>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</si>
  <si>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</si>
  <si>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</si>
  <si>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</si>
  <si>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</si>
  <si>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</si>
  <si>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</si>
  <si>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</si>
  <si>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</si>
  <si>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</si>
  <si>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</si>
  <si>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</si>
  <si>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</si>
  <si>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</si>
  <si>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</si>
  <si>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</si>
  <si>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</si>
  <si>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</si>
  <si>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</si>
  <si>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</si>
  <si>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</si>
  <si>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</si>
  <si>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</si>
  <si>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</si>
  <si>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</si>
  <si>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</si>
  <si>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</si>
  <si>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</si>
  <si>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</si>
  <si>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</si>
  <si>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</si>
  <si>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</si>
  <si>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</si>
  <si>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</si>
  <si>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</si>
  <si>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</si>
  <si>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</si>
  <si>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</si>
  <si>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</si>
  <si>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</si>
  <si>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</si>
  <si>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</si>
  <si>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</si>
  <si>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</si>
  <si>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</si>
  <si>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</si>
  <si>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</si>
  <si>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</si>
  <si>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</si>
  <si>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</si>
  <si>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</si>
  <si>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</si>
  <si>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</si>
  <si>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</si>
  <si>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</si>
  <si>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</si>
  <si>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</si>
  <si>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</si>
  <si>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</si>
  <si>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</si>
  <si>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</si>
  <si>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</si>
  <si>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</si>
  <si>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</si>
  <si>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</si>
  <si>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</si>
  <si>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</si>
  <si>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</si>
  <si>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</si>
  <si>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</si>
  <si>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</si>
  <si>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</si>
  <si>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</si>
  <si>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</si>
  <si>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</si>
  <si>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</si>
  <si>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</si>
  <si>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</si>
  <si>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</si>
  <si>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</si>
  <si>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</si>
  <si>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</si>
  <si>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</si>
  <si>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</si>
  <si>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</si>
  <si>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</si>
  <si>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</si>
  <si>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</si>
  <si>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</si>
  <si>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</si>
  <si>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</si>
  <si>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</si>
  <si>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</si>
  <si>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</si>
  <si>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</si>
  <si>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</si>
  <si>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</si>
  <si>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</si>
  <si>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</si>
  <si>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</si>
  <si>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</si>
  <si>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</si>
  <si>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</si>
  <si>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</si>
  <si>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</si>
  <si>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</si>
  <si>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</si>
  <si>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</si>
  <si>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</si>
  <si>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</si>
  <si>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</si>
  <si>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</si>
  <si>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</si>
  <si>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</si>
  <si>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</si>
  <si>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</si>
  <si>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</si>
  <si>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</si>
  <si>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</si>
  <si>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</si>
  <si>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</si>
  <si>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</si>
  <si>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</si>
  <si>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</si>
  <si>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</si>
  <si>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</si>
  <si>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</si>
  <si>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</si>
  <si>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</si>
  <si>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</si>
  <si>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</si>
  <si>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</si>
  <si>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</si>
  <si>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</si>
  <si>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</si>
  <si>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</si>
  <si>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</si>
  <si>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</si>
  <si>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</si>
  <si>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</si>
  <si>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</si>
  <si>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</si>
  <si>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</si>
  <si>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</si>
  <si>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</si>
  <si>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</si>
  <si>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</si>
  <si>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</si>
  <si>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</si>
  <si>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</si>
  <si>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</si>
  <si>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</si>
  <si>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</si>
  <si>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</si>
  <si>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</si>
  <si>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</si>
  <si>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</si>
  <si>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</si>
  <si>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</si>
  <si>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</si>
  <si>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</si>
  <si>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</si>
  <si>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</si>
  <si>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</si>
  <si>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</si>
  <si>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</si>
  <si>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</si>
  <si>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</si>
  <si>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</si>
  <si>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</si>
  <si>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</si>
  <si>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</si>
  <si>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</si>
  <si>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</si>
  <si>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</si>
  <si>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</si>
  <si>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</si>
  <si>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</si>
  <si>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</si>
  <si>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</si>
  <si>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</si>
  <si>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</si>
  <si>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</si>
  <si>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</si>
  <si>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</si>
  <si>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</si>
  <si>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</si>
  <si>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</si>
  <si>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</si>
  <si>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</si>
  <si>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</si>
  <si>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</si>
  <si>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</si>
  <si>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</si>
  <si>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</si>
  <si>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</si>
  <si>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</si>
  <si>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</si>
  <si>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</si>
  <si>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</si>
  <si>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</si>
  <si>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</si>
  <si>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</si>
  <si>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</si>
  <si>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</si>
  <si>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</si>
  <si>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</si>
  <si>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</si>
  <si>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</si>
  <si>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</si>
  <si>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</si>
  <si>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</si>
  <si>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</si>
  <si>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</si>
  <si>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</si>
  <si>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</si>
  <si>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</si>
  <si>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</si>
  <si>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</si>
  <si>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</si>
  <si>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</si>
  <si>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</si>
  <si>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</si>
  <si>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</si>
  <si>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</si>
  <si>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</si>
  <si>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</si>
  <si>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</si>
  <si>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</si>
  <si>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</si>
  <si>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</si>
  <si>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</si>
  <si>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</si>
  <si>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</si>
  <si>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</si>
  <si>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</si>
  <si>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</si>
  <si>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</si>
  <si>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</si>
  <si>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</si>
  <si>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</si>
  <si>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</si>
  <si>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</si>
  <si>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</si>
  <si>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</si>
  <si>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</si>
  <si>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</si>
  <si>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</si>
  <si>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</si>
  <si>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</si>
  <si>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</si>
  <si>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</si>
  <si>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</si>
  <si>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</si>
  <si>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</si>
  <si>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</si>
  <si>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</si>
  <si>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</si>
  <si>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</si>
  <si>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</si>
  <si>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</si>
  <si>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</si>
  <si>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</si>
  <si>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</si>
  <si>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</si>
  <si>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</si>
  <si>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</si>
  <si>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</si>
  <si>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</si>
  <si>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</si>
  <si>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</si>
  <si>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</si>
  <si>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</si>
  <si>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</si>
  <si>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</si>
  <si>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</si>
  <si>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</si>
  <si>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</si>
  <si>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</si>
  <si>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</si>
  <si>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</si>
  <si>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</si>
  <si>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</si>
  <si>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</si>
  <si>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</si>
  <si>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</si>
  <si>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</si>
  <si>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</si>
  <si>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</si>
  <si>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</si>
  <si>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</si>
  <si>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</si>
  <si>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</si>
  <si>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</si>
  <si>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</si>
  <si>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</si>
  <si>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</si>
  <si>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</si>
  <si>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</si>
  <si>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</si>
  <si>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</si>
  <si>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</si>
  <si>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</si>
  <si>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</si>
  <si>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</si>
  <si>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</si>
  <si>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</si>
  <si>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</si>
  <si>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</si>
  <si>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</si>
  <si>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</si>
  <si>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</si>
  <si>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</si>
  <si>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</si>
  <si>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</si>
  <si>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</si>
  <si>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</si>
  <si>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</si>
  <si>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</si>
  <si>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</si>
  <si>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</si>
  <si>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</si>
  <si>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</si>
  <si>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</si>
  <si>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</si>
  <si>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</si>
  <si>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</si>
  <si>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</si>
  <si>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</si>
  <si>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</si>
  <si>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</si>
  <si>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</si>
  <si>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</si>
  <si>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</si>
  <si>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</si>
  <si>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</si>
  <si>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</si>
  <si>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</si>
  <si>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</si>
  <si>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</si>
  <si>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</si>
  <si>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</si>
  <si>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</si>
  <si>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</si>
  <si>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</si>
  <si>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</si>
  <si>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</si>
  <si>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</si>
  <si>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</si>
  <si>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</si>
  <si>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</si>
  <si>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</si>
  <si>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</si>
  <si>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</si>
  <si>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</si>
  <si>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</si>
  <si>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</si>
  <si>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</si>
  <si>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</si>
  <si>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</si>
  <si>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</si>
  <si>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</si>
  <si>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</si>
  <si>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</si>
  <si>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</si>
  <si>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</si>
  <si>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</si>
  <si>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</si>
  <si>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</si>
  <si>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</si>
  <si>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</si>
  <si>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</si>
  <si>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</si>
  <si>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</si>
  <si>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</si>
  <si>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</si>
  <si>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</si>
  <si>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</si>
  <si>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</si>
  <si>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</si>
  <si>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</si>
  <si>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</si>
  <si>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</si>
  <si>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</si>
  <si>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</si>
  <si>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</si>
  <si>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</si>
  <si>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</si>
  <si>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</si>
  <si>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</si>
  <si>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</si>
  <si>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</si>
  <si>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</si>
  <si>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</si>
  <si>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</si>
  <si>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</si>
  <si>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</si>
  <si>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</si>
  <si>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</si>
  <si>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</si>
  <si>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</si>
  <si>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</si>
  <si>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</si>
  <si>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</si>
  <si>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</si>
  <si>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</si>
  <si>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</si>
  <si>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</si>
  <si>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</si>
  <si>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</si>
  <si>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</si>
  <si>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</si>
  <si>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</si>
  <si>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</si>
  <si>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</si>
  <si>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</si>
  <si>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</si>
  <si>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</si>
  <si>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</si>
  <si>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</si>
  <si>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</si>
  <si>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</si>
  <si>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</si>
  <si>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</si>
  <si>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</si>
  <si>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</si>
  <si>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</si>
  <si>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</si>
  <si>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</si>
  <si>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</si>
  <si>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</si>
  <si>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</si>
  <si>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</si>
  <si>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</si>
  <si>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</si>
  <si>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</si>
  <si>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</si>
  <si>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</si>
  <si>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</si>
  <si>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</si>
  <si>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</si>
  <si>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</si>
  <si>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</si>
  <si>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</si>
  <si>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</si>
  <si>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</si>
  <si>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</si>
  <si>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</si>
  <si>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</si>
  <si>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</si>
  <si>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</si>
  <si>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</si>
  <si>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</si>
  <si>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</si>
  <si>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</si>
  <si>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</si>
  <si>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</si>
  <si>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</si>
  <si>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</si>
  <si>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</si>
  <si>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</si>
  <si>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</si>
  <si>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</si>
  <si>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</si>
  <si>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</si>
  <si>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</si>
  <si>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</si>
  <si>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</si>
  <si>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</si>
  <si>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</si>
  <si>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</si>
  <si>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</si>
  <si>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</si>
  <si>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</si>
  <si>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</si>
  <si>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</si>
  <si>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</si>
  <si>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</si>
  <si>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</si>
  <si>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</si>
  <si>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</si>
  <si>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</si>
  <si>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</si>
  <si>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</si>
  <si>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</si>
  <si>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</si>
  <si>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</si>
  <si>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</si>
  <si>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</si>
  <si>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</si>
  <si>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</si>
  <si>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</si>
  <si>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</si>
  <si>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</si>
  <si>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OP MUZEI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</si>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</sst>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OP MUZEI</v>
      </c>
      <c r="C2" s="1659"/>
      <c r="D2" s="1660"/>
      <c r="E2" s="1008"/>
      <c r="F2" s="1009">
        <f>+OTCHET!H9</f>
        <v>0</v>
      </c>
      <c r="G2" s="1010" t="str">
        <f>+OTCHET!F12</f>
        <v>7106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15147</v>
      </c>
      <c r="G45" s="1109">
        <f>+IF($P$2=0,$Q45,0)</f>
        <v>5000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5000</v>
      </c>
      <c r="O45" s="1086"/>
      <c r="P45" s="1108">
        <f>+ROUND(OTCHET!E137,0)</f>
        <v>15147</v>
      </c>
      <c r="Q45" s="1109">
        <f>+ROUND(OTCHET!L137,0)</f>
        <v>5000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15147</v>
      </c>
      <c r="G46" s="1115">
        <f>+ROUND(+SUM(G42:G45),0)</f>
        <v>5000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5000</v>
      </c>
      <c r="O46" s="1086"/>
      <c r="P46" s="1114">
        <f>+ROUND(+SUM(P42:P45),0)</f>
        <v>15147</v>
      </c>
      <c r="Q46" s="1115">
        <f>+ROUND(+SUM(Q42:Q45),0)</f>
        <v>5000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15147</v>
      </c>
      <c r="G48" s="1189">
        <f>+ROUND(G23+G28+G35+G40+G46,0)</f>
        <v>5000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5000</v>
      </c>
      <c r="O48" s="1191"/>
      <c r="P48" s="1188">
        <f>+ROUND(P23+P28+P35+P40+P46,0)</f>
        <v>15147</v>
      </c>
      <c r="Q48" s="1189">
        <f>+ROUND(Q23+Q28+Q35+Q40+Q46,0)</f>
        <v>5000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41033</v>
      </c>
      <c r="G51" s="1091">
        <f>+IF($P$2=0,$Q51,0)</f>
        <v>8474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8474</v>
      </c>
      <c r="O51" s="1086"/>
      <c r="P51" s="1090">
        <f>+ROUND(OTCHET!E205-SUM(OTCHET!E217:E219)+OTCHET!E271+IF(+OR(OTCHET!$F$12=5500,OTCHET!$F$12=5600),0,+OTCHET!E297),0)</f>
        <v>41033</v>
      </c>
      <c r="Q51" s="1091">
        <f>+ROUND(OTCHET!L205-SUM(OTCHET!L217:L219)+OTCHET!L271+IF(+OR(OTCHET!$F$12=5500,OTCHET!$F$12=5600),0,+OTCHET!L297),0)</f>
        <v>8474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37160</v>
      </c>
      <c r="G54" s="1109">
        <f>+IF($P$2=0,$Q54,0)</f>
        <v>37160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37160</v>
      </c>
      <c r="O54" s="1086"/>
      <c r="P54" s="1108">
        <f>+ROUND(OTCHET!E187+OTCHET!E190,0)</f>
        <v>37160</v>
      </c>
      <c r="Q54" s="1109">
        <f>+ROUND(OTCHET!L187+OTCHET!L190,0)</f>
        <v>37160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6954</v>
      </c>
      <c r="G55" s="1109">
        <f>+IF($P$2=0,$Q55,0)</f>
        <v>6954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6954</v>
      </c>
      <c r="O55" s="1086"/>
      <c r="P55" s="1108">
        <f>+ROUND(OTCHET!E196+OTCHET!E204,0)</f>
        <v>6954</v>
      </c>
      <c r="Q55" s="1109">
        <f>+ROUND(OTCHET!L196+OTCHET!L204,0)</f>
        <v>6954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85147</v>
      </c>
      <c r="G56" s="1197">
        <f>+ROUND(+SUM(G51:G55),0)</f>
        <v>52588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52588</v>
      </c>
      <c r="O56" s="1086"/>
      <c r="P56" s="1196">
        <f>+ROUND(+SUM(P51:P55),0)</f>
        <v>85147</v>
      </c>
      <c r="Q56" s="1197">
        <f>+ROUND(+SUM(Q51:Q55),0)</f>
        <v>52588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85147</v>
      </c>
      <c r="G77" s="1221">
        <f>+ROUND(G56+G63+G67+G71+G75,0)</f>
        <v>52588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52588</v>
      </c>
      <c r="O77" s="1086"/>
      <c r="P77" s="1220">
        <f>+ROUND(P56+P63+P67+P71+P75,0)</f>
        <v>85147</v>
      </c>
      <c r="Q77" s="1221">
        <f>+ROUND(Q56+Q63+Q67+Q71+Q75,0)</f>
        <v>52588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70000</v>
      </c>
      <c r="G79" s="1097">
        <f>+IF($P$2=0,$Q79,0)</f>
        <v>47588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47588</v>
      </c>
      <c r="O79" s="1086"/>
      <c r="P79" s="1096">
        <f>+ROUND(OTCHET!E419,0)</f>
        <v>70000</v>
      </c>
      <c r="Q79" s="1097">
        <f>+ROUND(OTCHET!L419,0)</f>
        <v>47588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70000</v>
      </c>
      <c r="G81" s="1231">
        <f>+ROUND(G79+G80,0)</f>
        <v>47588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47588</v>
      </c>
      <c r="O81" s="1086"/>
      <c r="P81" s="1230">
        <f>+ROUND(P79+P80,0)</f>
        <v>70000</v>
      </c>
      <c r="Q81" s="1231">
        <f>+ROUND(Q79+Q80,0)</f>
        <v>47588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OP MUZEI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Мадан</v>
      </c>
      <c r="C13" s="701"/>
      <c r="D13" s="701"/>
      <c r="E13" s="704" t="str">
        <f>+OTCHET!E12</f>
        <v>код по ЕБК:</v>
      </c>
      <c r="F13" s="232" t="str">
        <f>+OTCHET!F12</f>
        <v>7106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15147</v>
      </c>
      <c r="F22" s="752">
        <f>+F23+F25+F36+F37</f>
        <v>5000</v>
      </c>
      <c r="G22" s="753">
        <f>+G23+G25+G36+G37</f>
        <v>0</v>
      </c>
      <c r="H22" s="754">
        <f>+H23+H25+H36+H37</f>
        <v>5000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15147</v>
      </c>
      <c r="F36" s="822">
        <f t="shared" si="0"/>
        <v>5000</v>
      </c>
      <c r="G36" s="823">
        <f>+OTCHET!I137</f>
        <v>0</v>
      </c>
      <c r="H36" s="824">
        <f>+OTCHET!J137</f>
        <v>5000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85147</v>
      </c>
      <c r="F38" s="836">
        <f>F39+F43+F44+F46+SUM(F48:F52)+F55</f>
        <v>52588</v>
      </c>
      <c r="G38" s="837">
        <f>G39+G43+G44+G46+SUM(G48:G52)+G55</f>
        <v>0</v>
      </c>
      <c r="H38" s="838">
        <f>H39+H43+H44+H46+SUM(H48:H52)+H55</f>
        <v>52588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44114</v>
      </c>
      <c r="F39" s="799">
        <f>SUM(F40:F42)</f>
        <v>44114</v>
      </c>
      <c r="G39" s="800">
        <f>SUM(G40:G42)</f>
        <v>0</v>
      </c>
      <c r="H39" s="801">
        <f>SUM(H40:H42)</f>
        <v>44114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36454</v>
      </c>
      <c r="F40" s="862">
        <f aca="true" t="shared" si="1" ref="F40:F55">+G40+H40+I40</f>
        <v>36454</v>
      </c>
      <c r="G40" s="863">
        <f>OTCHET!I187</f>
        <v>0</v>
      </c>
      <c r="H40" s="864">
        <f>OTCHET!J187</f>
        <v>36454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706</v>
      </c>
      <c r="F41" s="1623">
        <f t="shared" si="1"/>
        <v>706</v>
      </c>
      <c r="G41" s="1624">
        <f>OTCHET!I190</f>
        <v>0</v>
      </c>
      <c r="H41" s="1625">
        <f>OTCHET!J190</f>
        <v>706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6954</v>
      </c>
      <c r="F42" s="1623">
        <f t="shared" si="1"/>
        <v>6954</v>
      </c>
      <c r="G42" s="1624">
        <f>+OTCHET!I196+OTCHET!I204</f>
        <v>0</v>
      </c>
      <c r="H42" s="1625">
        <f>+OTCHET!J196+OTCHET!J204</f>
        <v>6954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41033</v>
      </c>
      <c r="F43" s="804">
        <f t="shared" si="1"/>
        <v>8474</v>
      </c>
      <c r="G43" s="805">
        <f>+OTCHET!I205+OTCHET!I223+OTCHET!I271</f>
        <v>0</v>
      </c>
      <c r="H43" s="806">
        <f>+OTCHET!J205+OTCHET!J223+OTCHET!J271</f>
        <v>8474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70000</v>
      </c>
      <c r="F56" s="881">
        <f>+F57+F58+F62</f>
        <v>47588</v>
      </c>
      <c r="G56" s="882">
        <f>+G57+G58+G62</f>
        <v>0</v>
      </c>
      <c r="H56" s="883">
        <f>+H57+H58+H62</f>
        <v>47588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70000</v>
      </c>
      <c r="F58" s="890">
        <f t="shared" si="2"/>
        <v>47588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47588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Мадан</v>
      </c>
      <c r="C12" s="1770"/>
      <c r="D12" s="1771"/>
      <c r="E12" s="118" t="s">
        <v>948</v>
      </c>
      <c r="F12" s="1571" t="s">
        <v>1537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15147</v>
      </c>
      <c r="F137" s="168">
        <f t="shared" si="28"/>
        <v>0</v>
      </c>
      <c r="G137" s="169">
        <f t="shared" si="28"/>
        <v>15147</v>
      </c>
      <c r="H137" s="170">
        <f>SUM(H138:H139)</f>
        <v>0</v>
      </c>
      <c r="I137" s="168">
        <f t="shared" si="28"/>
        <v>0</v>
      </c>
      <c r="J137" s="169">
        <f t="shared" si="28"/>
        <v>5000</v>
      </c>
      <c r="K137" s="170">
        <f>SUM(K138:K139)</f>
        <v>0</v>
      </c>
      <c r="L137" s="1365">
        <f t="shared" si="28"/>
        <v>5000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15147</v>
      </c>
      <c r="F138" s="152"/>
      <c r="G138" s="153">
        <v>15147</v>
      </c>
      <c r="H138" s="154">
        <v>0</v>
      </c>
      <c r="I138" s="152"/>
      <c r="J138" s="153">
        <v>5000</v>
      </c>
      <c r="K138" s="154">
        <v>0</v>
      </c>
      <c r="L138" s="281">
        <f>I138+J138+K138</f>
        <v>5000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15147</v>
      </c>
      <c r="F167" s="211">
        <f t="shared" si="39"/>
        <v>0</v>
      </c>
      <c r="G167" s="212">
        <f t="shared" si="39"/>
        <v>15147</v>
      </c>
      <c r="H167" s="213">
        <f t="shared" si="39"/>
        <v>0</v>
      </c>
      <c r="I167" s="211">
        <f t="shared" si="39"/>
        <v>0</v>
      </c>
      <c r="J167" s="212">
        <f t="shared" si="39"/>
        <v>5000</v>
      </c>
      <c r="K167" s="213">
        <f t="shared" si="39"/>
        <v>0</v>
      </c>
      <c r="L167" s="210">
        <f t="shared" si="39"/>
        <v>5000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OP MUZEI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Мадан</v>
      </c>
      <c r="C179" s="1770"/>
      <c r="D179" s="1771"/>
      <c r="E179" s="231" t="s">
        <v>876</v>
      </c>
      <c r="F179" s="232" t="str">
        <f>$F$12</f>
        <v>7106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36454</v>
      </c>
      <c r="F187" s="274">
        <f t="shared" si="41"/>
        <v>0</v>
      </c>
      <c r="G187" s="275">
        <f t="shared" si="41"/>
        <v>36454</v>
      </c>
      <c r="H187" s="276">
        <f t="shared" si="41"/>
        <v>0</v>
      </c>
      <c r="I187" s="274">
        <f t="shared" si="41"/>
        <v>0</v>
      </c>
      <c r="J187" s="275">
        <f t="shared" si="41"/>
        <v>36454</v>
      </c>
      <c r="K187" s="276">
        <f t="shared" si="41"/>
        <v>0</v>
      </c>
      <c r="L187" s="273">
        <f t="shared" si="41"/>
        <v>36454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36454</v>
      </c>
      <c r="F188" s="282">
        <f t="shared" si="43"/>
        <v>0</v>
      </c>
      <c r="G188" s="283">
        <f t="shared" si="43"/>
        <v>36454</v>
      </c>
      <c r="H188" s="284">
        <f t="shared" si="43"/>
        <v>0</v>
      </c>
      <c r="I188" s="282">
        <f t="shared" si="43"/>
        <v>0</v>
      </c>
      <c r="J188" s="283">
        <f t="shared" si="43"/>
        <v>36454</v>
      </c>
      <c r="K188" s="284">
        <f t="shared" si="43"/>
        <v>0</v>
      </c>
      <c r="L188" s="281">
        <f t="shared" si="43"/>
        <v>36454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706</v>
      </c>
      <c r="F190" s="274">
        <f t="shared" si="44"/>
        <v>0</v>
      </c>
      <c r="G190" s="275">
        <f t="shared" si="44"/>
        <v>706</v>
      </c>
      <c r="H190" s="276">
        <f t="shared" si="44"/>
        <v>0</v>
      </c>
      <c r="I190" s="274">
        <f t="shared" si="44"/>
        <v>0</v>
      </c>
      <c r="J190" s="275">
        <f t="shared" si="44"/>
        <v>706</v>
      </c>
      <c r="K190" s="276">
        <f t="shared" si="44"/>
        <v>0</v>
      </c>
      <c r="L190" s="273">
        <f t="shared" si="44"/>
        <v>706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706</v>
      </c>
      <c r="F192" s="296">
        <f t="shared" si="45"/>
        <v>0</v>
      </c>
      <c r="G192" s="297">
        <f t="shared" si="45"/>
        <v>706</v>
      </c>
      <c r="H192" s="298">
        <f t="shared" si="45"/>
        <v>0</v>
      </c>
      <c r="I192" s="296">
        <f t="shared" si="45"/>
        <v>0</v>
      </c>
      <c r="J192" s="297">
        <f t="shared" si="45"/>
        <v>706</v>
      </c>
      <c r="K192" s="298">
        <f t="shared" si="45"/>
        <v>0</v>
      </c>
      <c r="L192" s="295">
        <f t="shared" si="45"/>
        <v>706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6954</v>
      </c>
      <c r="F196" s="274">
        <f t="shared" si="46"/>
        <v>0</v>
      </c>
      <c r="G196" s="275">
        <f t="shared" si="46"/>
        <v>6954</v>
      </c>
      <c r="H196" s="276">
        <f t="shared" si="46"/>
        <v>0</v>
      </c>
      <c r="I196" s="274">
        <f t="shared" si="46"/>
        <v>0</v>
      </c>
      <c r="J196" s="275">
        <f t="shared" si="46"/>
        <v>6954</v>
      </c>
      <c r="K196" s="276">
        <f t="shared" si="46"/>
        <v>0</v>
      </c>
      <c r="L196" s="273">
        <f t="shared" si="46"/>
        <v>6954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4178</v>
      </c>
      <c r="F197" s="282">
        <f t="shared" si="47"/>
        <v>0</v>
      </c>
      <c r="G197" s="283">
        <f t="shared" si="47"/>
        <v>4178</v>
      </c>
      <c r="H197" s="284">
        <f t="shared" si="47"/>
        <v>0</v>
      </c>
      <c r="I197" s="282">
        <f t="shared" si="47"/>
        <v>0</v>
      </c>
      <c r="J197" s="283">
        <f t="shared" si="47"/>
        <v>4178</v>
      </c>
      <c r="K197" s="284">
        <f t="shared" si="47"/>
        <v>0</v>
      </c>
      <c r="L197" s="281">
        <f t="shared" si="47"/>
        <v>4178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1753</v>
      </c>
      <c r="F200" s="296">
        <f t="shared" si="47"/>
        <v>0</v>
      </c>
      <c r="G200" s="297">
        <f t="shared" si="47"/>
        <v>1753</v>
      </c>
      <c r="H200" s="298">
        <f t="shared" si="47"/>
        <v>0</v>
      </c>
      <c r="I200" s="296">
        <f t="shared" si="47"/>
        <v>0</v>
      </c>
      <c r="J200" s="297">
        <f t="shared" si="47"/>
        <v>1753</v>
      </c>
      <c r="K200" s="298">
        <f t="shared" si="47"/>
        <v>0</v>
      </c>
      <c r="L200" s="295">
        <f t="shared" si="47"/>
        <v>1753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1023</v>
      </c>
      <c r="F201" s="296">
        <f t="shared" si="47"/>
        <v>0</v>
      </c>
      <c r="G201" s="297">
        <f t="shared" si="47"/>
        <v>1023</v>
      </c>
      <c r="H201" s="298">
        <f t="shared" si="47"/>
        <v>0</v>
      </c>
      <c r="I201" s="296">
        <f t="shared" si="47"/>
        <v>0</v>
      </c>
      <c r="J201" s="297">
        <f t="shared" si="47"/>
        <v>1023</v>
      </c>
      <c r="K201" s="298">
        <f t="shared" si="47"/>
        <v>0</v>
      </c>
      <c r="L201" s="295">
        <f t="shared" si="47"/>
        <v>1023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40933</v>
      </c>
      <c r="F205" s="274">
        <f t="shared" si="48"/>
        <v>0</v>
      </c>
      <c r="G205" s="275">
        <f t="shared" si="48"/>
        <v>40933</v>
      </c>
      <c r="H205" s="276">
        <f t="shared" si="48"/>
        <v>0</v>
      </c>
      <c r="I205" s="274">
        <f t="shared" si="48"/>
        <v>0</v>
      </c>
      <c r="J205" s="275">
        <f t="shared" si="48"/>
        <v>8374</v>
      </c>
      <c r="K205" s="276">
        <f t="shared" si="48"/>
        <v>0</v>
      </c>
      <c r="L205" s="310">
        <f t="shared" si="48"/>
        <v>8374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200</v>
      </c>
      <c r="F207" s="296">
        <f t="shared" si="49"/>
        <v>0</v>
      </c>
      <c r="G207" s="297">
        <f t="shared" si="49"/>
        <v>200</v>
      </c>
      <c r="H207" s="298">
        <f t="shared" si="49"/>
        <v>0</v>
      </c>
      <c r="I207" s="296">
        <f t="shared" si="49"/>
        <v>0</v>
      </c>
      <c r="J207" s="297">
        <f t="shared" si="49"/>
        <v>123</v>
      </c>
      <c r="K207" s="298">
        <f t="shared" si="49"/>
        <v>0</v>
      </c>
      <c r="L207" s="295">
        <f t="shared" si="49"/>
        <v>123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15486</v>
      </c>
      <c r="F210" s="296">
        <f t="shared" si="49"/>
        <v>0</v>
      </c>
      <c r="G210" s="297">
        <f t="shared" si="49"/>
        <v>15486</v>
      </c>
      <c r="H210" s="298">
        <f t="shared" si="49"/>
        <v>0</v>
      </c>
      <c r="I210" s="296">
        <f t="shared" si="49"/>
        <v>0</v>
      </c>
      <c r="J210" s="297">
        <f t="shared" si="49"/>
        <v>3010</v>
      </c>
      <c r="K210" s="298">
        <f t="shared" si="49"/>
        <v>0</v>
      </c>
      <c r="L210" s="295">
        <f t="shared" si="49"/>
        <v>3010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11947</v>
      </c>
      <c r="F211" s="315">
        <f t="shared" si="49"/>
        <v>0</v>
      </c>
      <c r="G211" s="316">
        <f t="shared" si="49"/>
        <v>11947</v>
      </c>
      <c r="H211" s="317">
        <f t="shared" si="49"/>
        <v>0</v>
      </c>
      <c r="I211" s="315">
        <f t="shared" si="49"/>
        <v>0</v>
      </c>
      <c r="J211" s="316">
        <f t="shared" si="49"/>
        <v>1119</v>
      </c>
      <c r="K211" s="317">
        <f t="shared" si="49"/>
        <v>0</v>
      </c>
      <c r="L211" s="314">
        <f t="shared" si="49"/>
        <v>1119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13300</v>
      </c>
      <c r="F212" s="321">
        <f t="shared" si="49"/>
        <v>0</v>
      </c>
      <c r="G212" s="322">
        <f t="shared" si="49"/>
        <v>13300</v>
      </c>
      <c r="H212" s="323">
        <f t="shared" si="49"/>
        <v>0</v>
      </c>
      <c r="I212" s="321">
        <f t="shared" si="49"/>
        <v>0</v>
      </c>
      <c r="J212" s="322">
        <f t="shared" si="49"/>
        <v>4122</v>
      </c>
      <c r="K212" s="323">
        <f t="shared" si="49"/>
        <v>0</v>
      </c>
      <c r="L212" s="320">
        <f t="shared" si="49"/>
        <v>4122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100</v>
      </c>
      <c r="F271" s="274">
        <f t="shared" si="66"/>
        <v>0</v>
      </c>
      <c r="G271" s="275">
        <f t="shared" si="66"/>
        <v>100</v>
      </c>
      <c r="H271" s="276">
        <f t="shared" si="66"/>
        <v>0</v>
      </c>
      <c r="I271" s="274">
        <f t="shared" si="66"/>
        <v>0</v>
      </c>
      <c r="J271" s="275">
        <f t="shared" si="66"/>
        <v>100</v>
      </c>
      <c r="K271" s="276">
        <f t="shared" si="66"/>
        <v>0</v>
      </c>
      <c r="L271" s="310">
        <f t="shared" si="66"/>
        <v>100</v>
      </c>
      <c r="M271" s="7">
        <f t="shared" si="61"/>
        <v>1</v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85147</v>
      </c>
      <c r="F301" s="396">
        <f t="shared" si="77"/>
        <v>0</v>
      </c>
      <c r="G301" s="397">
        <f t="shared" si="77"/>
        <v>85147</v>
      </c>
      <c r="H301" s="398">
        <f t="shared" si="77"/>
        <v>0</v>
      </c>
      <c r="I301" s="396">
        <f t="shared" si="77"/>
        <v>0</v>
      </c>
      <c r="J301" s="397">
        <f t="shared" si="77"/>
        <v>52588</v>
      </c>
      <c r="K301" s="398">
        <f t="shared" si="77"/>
        <v>0</v>
      </c>
      <c r="L301" s="395">
        <f t="shared" si="77"/>
        <v>52588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OP MUZEI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Мадан</v>
      </c>
      <c r="C353" s="1770"/>
      <c r="D353" s="1771"/>
      <c r="E353" s="410" t="s">
        <v>876</v>
      </c>
      <c r="F353" s="232" t="str">
        <f>$F$12</f>
        <v>7106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70000</v>
      </c>
      <c r="F391" s="455">
        <f t="shared" si="87"/>
        <v>0</v>
      </c>
      <c r="G391" s="469">
        <f t="shared" si="87"/>
        <v>70000</v>
      </c>
      <c r="H391" s="441">
        <f>SUM(H392:H395)</f>
        <v>0</v>
      </c>
      <c r="I391" s="455">
        <f t="shared" si="87"/>
        <v>0</v>
      </c>
      <c r="J391" s="440">
        <f t="shared" si="87"/>
        <v>47588</v>
      </c>
      <c r="K391" s="441">
        <f>SUM(K392:K395)</f>
        <v>0</v>
      </c>
      <c r="L391" s="1367">
        <f t="shared" si="87"/>
        <v>47588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70000</v>
      </c>
      <c r="F395" s="173"/>
      <c r="G395" s="174">
        <v>70000</v>
      </c>
      <c r="H395" s="175">
        <v>0</v>
      </c>
      <c r="I395" s="173"/>
      <c r="J395" s="174">
        <v>47588</v>
      </c>
      <c r="K395" s="175">
        <v>0</v>
      </c>
      <c r="L395" s="1377">
        <f>I395+J395+K395</f>
        <v>47588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70000</v>
      </c>
      <c r="F419" s="491">
        <f t="shared" si="95"/>
        <v>0</v>
      </c>
      <c r="G419" s="492">
        <f t="shared" si="95"/>
        <v>70000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47588</v>
      </c>
      <c r="K419" s="511">
        <f>SUM(K361,K375,K383,K388,K391,K396,K399,K402,K405,K406,K409,K412)</f>
        <v>0</v>
      </c>
      <c r="L419" s="508">
        <f t="shared" si="95"/>
        <v>47588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OP MUZEI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Мадан</v>
      </c>
      <c r="C438" s="1770"/>
      <c r="D438" s="1771"/>
      <c r="E438" s="410" t="s">
        <v>876</v>
      </c>
      <c r="F438" s="232" t="str">
        <f>$F$12</f>
        <v>7106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OP MUZEI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Мадан</v>
      </c>
      <c r="C454" s="1770"/>
      <c r="D454" s="1771"/>
      <c r="E454" s="410" t="s">
        <v>876</v>
      </c>
      <c r="F454" s="232" t="str">
        <f>$F$12</f>
        <v>7106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0</v>
      </c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78" t="str">
        <f>$B$9</f>
        <v>OP MUZEI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841" t="str">
        <f>$B$12</f>
        <v>Мадан</v>
      </c>
      <c r="C626" s="1842"/>
      <c r="D626" s="1843"/>
      <c r="E626" s="410" t="s">
        <v>876</v>
      </c>
      <c r="F626" s="1349" t="str">
        <f>$F$12</f>
        <v>7106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54" t="s">
        <v>2009</v>
      </c>
      <c r="C634" s="1447">
        <f>VLOOKUP(D635,EBK_DEIN2,2,FALSE)</f>
        <v>7739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31.5">
      <c r="B635" s="1439"/>
      <c r="C635" s="1572">
        <f>+C634</f>
        <v>7739</v>
      </c>
      <c r="D635" s="1441" t="s">
        <v>496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>
        <v>0</v>
      </c>
      <c r="H672" s="1410"/>
      <c r="I672" s="173"/>
      <c r="J672" s="174">
        <v>0</v>
      </c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7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OP MUZEI</v>
      </c>
      <c r="C761" s="1779"/>
      <c r="D761" s="1780"/>
      <c r="E761" s="115">
        <f>$E$9</f>
        <v>44927</v>
      </c>
      <c r="F761" s="226">
        <f>$F$9</f>
        <v>45291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Мадан</v>
      </c>
      <c r="C764" s="1842"/>
      <c r="D764" s="1843"/>
      <c r="E764" s="410" t="s">
        <v>876</v>
      </c>
      <c r="F764" s="1349" t="str">
        <f>$F$12</f>
        <v>7106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7740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31.5">
      <c r="B773" s="1439"/>
      <c r="C773" s="1572">
        <f>+C772</f>
        <v>7740</v>
      </c>
      <c r="D773" s="1441" t="s">
        <v>497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36454</v>
      </c>
      <c r="F775" s="274">
        <f t="shared" si="170"/>
        <v>0</v>
      </c>
      <c r="G775" s="275">
        <f t="shared" si="170"/>
        <v>36454</v>
      </c>
      <c r="H775" s="276">
        <f t="shared" si="170"/>
        <v>0</v>
      </c>
      <c r="I775" s="274">
        <f t="shared" si="170"/>
        <v>0</v>
      </c>
      <c r="J775" s="275">
        <f t="shared" si="170"/>
        <v>36454</v>
      </c>
      <c r="K775" s="276">
        <f t="shared" si="170"/>
        <v>0</v>
      </c>
      <c r="L775" s="273">
        <f t="shared" si="170"/>
        <v>36454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36454</v>
      </c>
      <c r="F776" s="152"/>
      <c r="G776" s="153">
        <v>36454</v>
      </c>
      <c r="H776" s="1407"/>
      <c r="I776" s="152"/>
      <c r="J776" s="153">
        <v>36454</v>
      </c>
      <c r="K776" s="1407"/>
      <c r="L776" s="281">
        <f>I776+J776+K776</f>
        <v>36454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706</v>
      </c>
      <c r="F778" s="274">
        <f t="shared" si="172"/>
        <v>0</v>
      </c>
      <c r="G778" s="275">
        <f t="shared" si="172"/>
        <v>706</v>
      </c>
      <c r="H778" s="276">
        <f t="shared" si="172"/>
        <v>0</v>
      </c>
      <c r="I778" s="274">
        <f t="shared" si="172"/>
        <v>0</v>
      </c>
      <c r="J778" s="275">
        <f t="shared" si="172"/>
        <v>706</v>
      </c>
      <c r="K778" s="276">
        <f t="shared" si="172"/>
        <v>0</v>
      </c>
      <c r="L778" s="273">
        <f t="shared" si="172"/>
        <v>706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706</v>
      </c>
      <c r="F780" s="158"/>
      <c r="G780" s="159">
        <v>706</v>
      </c>
      <c r="H780" s="1409"/>
      <c r="I780" s="158"/>
      <c r="J780" s="159">
        <v>706</v>
      </c>
      <c r="K780" s="1409"/>
      <c r="L780" s="295">
        <f>I780+J780+K780</f>
        <v>706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6954</v>
      </c>
      <c r="F784" s="274">
        <f t="shared" si="173"/>
        <v>0</v>
      </c>
      <c r="G784" s="275">
        <f t="shared" si="173"/>
        <v>6954</v>
      </c>
      <c r="H784" s="276">
        <f t="shared" si="173"/>
        <v>0</v>
      </c>
      <c r="I784" s="274">
        <f t="shared" si="173"/>
        <v>0</v>
      </c>
      <c r="J784" s="275">
        <f t="shared" si="173"/>
        <v>6954</v>
      </c>
      <c r="K784" s="276">
        <f t="shared" si="173"/>
        <v>0</v>
      </c>
      <c r="L784" s="273">
        <f t="shared" si="173"/>
        <v>6954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4178</v>
      </c>
      <c r="F785" s="152"/>
      <c r="G785" s="153">
        <v>4178</v>
      </c>
      <c r="H785" s="1407"/>
      <c r="I785" s="152"/>
      <c r="J785" s="153">
        <v>4178</v>
      </c>
      <c r="K785" s="1407"/>
      <c r="L785" s="281">
        <f aca="true" t="shared" si="175" ref="L785:L792">I785+J785+K785</f>
        <v>4178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1753</v>
      </c>
      <c r="F788" s="158"/>
      <c r="G788" s="159">
        <v>1753</v>
      </c>
      <c r="H788" s="1409"/>
      <c r="I788" s="158"/>
      <c r="J788" s="159">
        <v>1753</v>
      </c>
      <c r="K788" s="1409"/>
      <c r="L788" s="295">
        <f t="shared" si="175"/>
        <v>1753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1023</v>
      </c>
      <c r="F789" s="158"/>
      <c r="G789" s="159">
        <v>1023</v>
      </c>
      <c r="H789" s="1409"/>
      <c r="I789" s="158"/>
      <c r="J789" s="159">
        <v>1023</v>
      </c>
      <c r="K789" s="1409"/>
      <c r="L789" s="295">
        <f t="shared" si="175"/>
        <v>1023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40933</v>
      </c>
      <c r="F793" s="274">
        <f t="shared" si="176"/>
        <v>0</v>
      </c>
      <c r="G793" s="275">
        <f t="shared" si="176"/>
        <v>40933</v>
      </c>
      <c r="H793" s="276">
        <f t="shared" si="176"/>
        <v>0</v>
      </c>
      <c r="I793" s="274">
        <f t="shared" si="176"/>
        <v>0</v>
      </c>
      <c r="J793" s="275">
        <f t="shared" si="176"/>
        <v>8374</v>
      </c>
      <c r="K793" s="276">
        <f t="shared" si="176"/>
        <v>0</v>
      </c>
      <c r="L793" s="310">
        <f t="shared" si="176"/>
        <v>8374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200</v>
      </c>
      <c r="F795" s="158"/>
      <c r="G795" s="159">
        <v>200</v>
      </c>
      <c r="H795" s="1409"/>
      <c r="I795" s="158"/>
      <c r="J795" s="159">
        <v>123</v>
      </c>
      <c r="K795" s="1409"/>
      <c r="L795" s="295">
        <f t="shared" si="178"/>
        <v>123</v>
      </c>
      <c r="M795" s="12">
        <f t="shared" si="171"/>
        <v>1</v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15486</v>
      </c>
      <c r="F798" s="158"/>
      <c r="G798" s="159">
        <v>15486</v>
      </c>
      <c r="H798" s="1409"/>
      <c r="I798" s="158"/>
      <c r="J798" s="159">
        <v>3010</v>
      </c>
      <c r="K798" s="1409"/>
      <c r="L798" s="295">
        <f t="shared" si="178"/>
        <v>3010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11947</v>
      </c>
      <c r="F799" s="164"/>
      <c r="G799" s="165">
        <v>11947</v>
      </c>
      <c r="H799" s="1408"/>
      <c r="I799" s="164"/>
      <c r="J799" s="165">
        <v>1119</v>
      </c>
      <c r="K799" s="1408"/>
      <c r="L799" s="314">
        <f t="shared" si="178"/>
        <v>1119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13300</v>
      </c>
      <c r="F800" s="450"/>
      <c r="G800" s="451">
        <v>13300</v>
      </c>
      <c r="H800" s="1417"/>
      <c r="I800" s="450"/>
      <c r="J800" s="451">
        <v>4122</v>
      </c>
      <c r="K800" s="1417"/>
      <c r="L800" s="320">
        <f t="shared" si="178"/>
        <v>4122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100</v>
      </c>
      <c r="F859" s="1411"/>
      <c r="G859" s="1412">
        <v>100</v>
      </c>
      <c r="H859" s="1413"/>
      <c r="I859" s="1411"/>
      <c r="J859" s="1412">
        <v>100</v>
      </c>
      <c r="K859" s="1413"/>
      <c r="L859" s="310">
        <f t="shared" si="197"/>
        <v>100</v>
      </c>
      <c r="M859" s="12">
        <f t="shared" si="191"/>
        <v>1</v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85147</v>
      </c>
      <c r="F890" s="396">
        <f t="shared" si="205"/>
        <v>0</v>
      </c>
      <c r="G890" s="397">
        <f t="shared" si="205"/>
        <v>85147</v>
      </c>
      <c r="H890" s="398">
        <f t="shared" si="205"/>
        <v>0</v>
      </c>
      <c r="I890" s="396">
        <f t="shared" si="205"/>
        <v>0</v>
      </c>
      <c r="J890" s="397">
        <f t="shared" si="205"/>
        <v>52588</v>
      </c>
      <c r="K890" s="398">
        <f t="shared" si="205"/>
        <v>0</v>
      </c>
      <c r="L890" s="395">
        <f t="shared" si="205"/>
        <v>52588</v>
      </c>
      <c r="M890" s="12">
        <f t="shared" si="202"/>
        <v>1</v>
      </c>
      <c r="N890" s="73" t="str">
        <f>LEFT(C772,1)</f>
        <v>7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 2022</cp:lastModifiedBy>
  <cp:lastPrinted>2019-01-10T13:58:54Z</cp:lastPrinted>
  <dcterms:created xsi:type="dcterms:W3CDTF">1997-12-10T11:54:07Z</dcterms:created>
  <dcterms:modified xsi:type="dcterms:W3CDTF">2024-02-19T08:24:56Z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