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<sst xmlns="http://schemas.openxmlformats.org/spreadsheetml/2006/main" count="3022" uniqueCount="2084">
  <si>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</si>
  <si>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</si>
  <si>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</si>
  <si>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</si>
  <si>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</si>
  <si>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</si>
  <si>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</si>
  <si>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</si>
  <si>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</si>
  <si>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</si>
  <si>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</si>
  <si>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</si>
  <si>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</si>
  <si>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</si>
  <si>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</si>
  <si>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</si>
  <si>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</si>
  <si>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</si>
  <si>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</si>
  <si>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</si>
  <si>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</si>
  <si>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</si>
  <si>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</si>
  <si>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</si>
  <si>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</si>
  <si>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</si>
  <si>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</si>
  <si>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</si>
  <si>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</si>
  <si>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</si>
  <si>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</si>
  <si>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</si>
  <si>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</si>
  <si>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</si>
  <si>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</si>
  <si>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</si>
  <si>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</si>
  <si>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</si>
  <si>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</si>
  <si>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</si>
  <si>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</si>
  <si>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</si>
  <si>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</si>
  <si>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</si>
  <si>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</si>
  <si>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</si>
  <si>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</si>
  <si>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</si>
  <si>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</si>
  <si>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</si>
  <si>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</si>
  <si>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</si>
  <si>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</si>
  <si>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</si>
  <si>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</si>
  <si>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</si>
  <si>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</si>
  <si>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</si>
  <si>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</si>
  <si>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</si>
  <si>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</si>
  <si>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</si>
  <si>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</si>
  <si>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</si>
  <si>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</si>
  <si>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</si>
  <si>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</si>
  <si>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</si>
  <si>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</si>
  <si>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</si>
  <si>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</si>
  <si>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</si>
  <si>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</si>
  <si>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</si>
  <si>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</si>
  <si>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</si>
  <si>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</si>
  <si>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</si>
  <si>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</si>
  <si>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</si>
  <si>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</si>
  <si>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</si>
  <si>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</si>
  <si>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</si>
  <si>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</si>
  <si>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</si>
  <si>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</si>
  <si>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</si>
  <si>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</si>
  <si>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</si>
  <si>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</si>
  <si>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</si>
  <si>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</si>
  <si>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</si>
  <si>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</si>
  <si>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</si>
  <si>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</si>
  <si>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</si>
  <si>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</si>
  <si>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</si>
  <si>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</si>
  <si>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</si>
  <si>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</si>
  <si>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</si>
  <si>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</si>
  <si>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</si>
  <si>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</si>
  <si>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</si>
  <si>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</si>
  <si>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</si>
  <si>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</si>
  <si>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</si>
  <si>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</si>
  <si>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</si>
  <si>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</si>
  <si>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</si>
  <si>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</si>
  <si>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</si>
  <si>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</si>
  <si>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</si>
  <si>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</si>
  <si>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</si>
  <si>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</si>
  <si>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</si>
  <si>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</si>
  <si>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</si>
  <si>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</si>
  <si>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</si>
  <si>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</si>
  <si>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</si>
  <si>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</si>
  <si>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</si>
  <si>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</si>
  <si>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</si>
  <si>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</si>
  <si>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</si>
  <si>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</si>
  <si>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</si>
  <si>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</si>
  <si>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</si>
  <si>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</si>
  <si>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</si>
  <si>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</si>
  <si>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</si>
  <si>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</si>
  <si>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</si>
  <si>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</si>
  <si>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</si>
  <si>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</si>
  <si>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</si>
  <si>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</si>
  <si>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</si>
  <si>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</si>
  <si>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</si>
  <si>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</si>
  <si>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</si>
  <si>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</si>
  <si>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</si>
  <si>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</si>
  <si>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</si>
  <si>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</si>
  <si>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</si>
  <si>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</si>
  <si>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</si>
  <si>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</si>
  <si>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</si>
  <si>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</si>
  <si>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</si>
  <si>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</si>
  <si>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</si>
  <si>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</si>
  <si>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</si>
  <si>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</si>
  <si>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</si>
  <si>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</si>
  <si>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</si>
  <si>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</si>
  <si>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</si>
  <si>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</si>
  <si>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</si>
  <si>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</si>
  <si>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</si>
  <si>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</si>
  <si>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</si>
  <si>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</si>
  <si>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</si>
  <si>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</si>
  <si>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</si>
  <si>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</si>
  <si>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</si>
  <si>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</si>
  <si>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</si>
  <si>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</si>
  <si>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</si>
  <si>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</si>
  <si>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</si>
  <si>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</si>
  <si>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</si>
  <si>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</si>
  <si>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</si>
  <si>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</si>
  <si>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</si>
  <si>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</si>
  <si>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</si>
  <si>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</si>
  <si>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</si>
  <si>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</si>
  <si>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</si>
  <si>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</si>
  <si>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</si>
  <si>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</si>
  <si>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</si>
  <si>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</si>
  <si>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</si>
  <si>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</si>
  <si>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</si>
  <si>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</si>
  <si>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</si>
  <si>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</si>
  <si>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</si>
  <si>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</si>
  <si>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</si>
  <si>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</si>
  <si>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</si>
  <si>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</si>
  <si>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</si>
  <si>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</si>
  <si>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</si>
  <si>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</si>
  <si>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</si>
  <si>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</si>
  <si>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</si>
  <si>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</si>
  <si>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</si>
  <si>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</si>
  <si>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</si>
  <si>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</si>
  <si>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</si>
  <si>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</si>
  <si>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</si>
  <si>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</si>
  <si>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</si>
  <si>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</si>
  <si>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</si>
  <si>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</si>
  <si>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</si>
  <si>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</si>
  <si>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</si>
  <si>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</si>
  <si>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</si>
  <si>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</si>
  <si>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</si>
  <si>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</si>
  <si>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</si>
  <si>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</si>
  <si>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</si>
  <si>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</si>
  <si>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</si>
  <si>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</si>
  <si>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</si>
  <si>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</si>
  <si>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</si>
  <si>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</si>
  <si>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</si>
  <si>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</si>
  <si>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</si>
  <si>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</si>
  <si>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</si>
  <si>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</si>
  <si>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</si>
  <si>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</si>
  <si>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</si>
  <si>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</si>
  <si>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</si>
  <si>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</si>
  <si>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</si>
  <si>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</si>
  <si>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</si>
  <si>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</si>
  <si>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</si>
  <si>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</si>
  <si>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</si>
  <si>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</si>
  <si>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</si>
  <si>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</si>
  <si>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</si>
  <si>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</si>
  <si>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</si>
  <si>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</si>
  <si>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</si>
  <si>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</si>
  <si>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</si>
  <si>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</si>
  <si>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</si>
  <si>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</si>
  <si>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</si>
  <si>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</si>
  <si>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</si>
  <si>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</si>
  <si>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</si>
  <si>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</si>
  <si>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</si>
  <si>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</si>
  <si>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</si>
  <si>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</si>
  <si>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</si>
  <si>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</si>
  <si>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</si>
  <si>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</si>
  <si>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</si>
  <si>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</si>
  <si>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</si>
  <si>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</si>
  <si>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</si>
  <si>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</si>
  <si>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</si>
  <si>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</si>
  <si>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</si>
  <si>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</si>
  <si>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</si>
  <si>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</si>
  <si>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</si>
  <si>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</si>
  <si>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</si>
  <si>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</si>
  <si>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</si>
  <si>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</si>
  <si>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</si>
  <si>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</si>
  <si>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</si>
  <si>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</si>
  <si>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</si>
  <si>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</si>
  <si>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</si>
  <si>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</si>
  <si>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</si>
  <si>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</si>
  <si>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</si>
  <si>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</si>
  <si>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</si>
  <si>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</si>
  <si>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</si>
  <si>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</si>
  <si>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</si>
  <si>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</si>
  <si>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</si>
  <si>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</si>
  <si>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</si>
  <si>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</si>
  <si>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</si>
  <si>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</si>
  <si>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</si>
  <si>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</si>
  <si>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</si>
  <si>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</si>
  <si>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</si>
  <si>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</si>
  <si>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</si>
  <si>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</si>
  <si>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</si>
  <si>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</si>
  <si>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</si>
  <si>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</si>
  <si>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</si>
  <si>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</si>
  <si>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</si>
  <si>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</si>
  <si>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</si>
  <si>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</si>
  <si>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</si>
  <si>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</si>
  <si>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</si>
  <si>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</si>
  <si>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</si>
  <si>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</si>
  <si>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</si>
  <si>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</si>
  <si>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</si>
  <si>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</si>
  <si>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</si>
  <si>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</si>
  <si>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</si>
  <si>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</si>
  <si>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</si>
  <si>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</si>
  <si>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</si>
  <si>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</si>
  <si>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</si>
  <si>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</si>
  <si>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</si>
  <si>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</si>
  <si>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</si>
  <si>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</si>
  <si>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</si>
  <si>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</si>
  <si>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</si>
  <si>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</si>
  <si>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</si>
  <si>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</si>
  <si>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</si>
  <si>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</si>
  <si>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</si>
  <si>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</si>
  <si>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</si>
  <si>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</si>
  <si>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</si>
  <si>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</si>
  <si>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</si>
  <si>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</si>
  <si>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</si>
  <si>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</si>
  <si>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</si>
  <si>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</si>
  <si>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</si>
  <si>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</si>
  <si>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</si>
  <si>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</si>
  <si>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</si>
  <si>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</si>
  <si>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</si>
  <si>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</si>
  <si>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</si>
  <si>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</si>
  <si>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</si>
  <si>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</si>
  <si>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</si>
  <si>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</si>
  <si>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</si>
  <si>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</si>
  <si>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</si>
  <si>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</si>
  <si>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</si>
  <si>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</si>
  <si>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</si>
  <si>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</si>
  <si>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</si>
  <si>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</si>
  <si>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</si>
  <si>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</si>
  <si>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</si>
  <si>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</si>
  <si>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</si>
  <si>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</si>
  <si>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</si>
  <si>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</si>
  <si>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</si>
  <si>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</si>
  <si>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</si>
  <si>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</si>
  <si>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</si>
  <si>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</si>
  <si>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</si>
  <si>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</si>
  <si>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</si>
  <si>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</si>
  <si>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</si>
  <si>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</si>
  <si>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</si>
  <si>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</si>
  <si>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</si>
  <si>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</si>
  <si>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</si>
  <si>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</si>
  <si>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</si>
  <si>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</si>
  <si>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</si>
  <si>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</si>
  <si>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</si>
  <si>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</si>
  <si>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</si>
  <si>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</si>
  <si>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</si>
  <si>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</si>
  <si>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</si>
  <si>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</si>
  <si>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</si>
  <si>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</si>
  <si>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</si>
  <si>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</si>
  <si>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</si>
  <si>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</si>
  <si>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</si>
  <si>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</si>
  <si>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</si>
  <si>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</si>
  <si>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</si>
  <si>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</si>
  <si>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</si>
  <si>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</si>
  <si>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</si>
  <si>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</si>
  <si>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</si>
  <si>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</si>
  <si>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</si>
  <si>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</si>
  <si>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</si>
  <si>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</si>
  <si>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</si>
  <si>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</si>
  <si>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</si>
  <si>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</si>
  <si>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</si>
  <si>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</si>
  <si>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</si>
  <si>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</si>
  <si>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</si>
  <si>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</si>
  <si>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</si>
  <si>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</si>
  <si>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</si>
  <si>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</si>
  <si>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</si>
  <si>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</si>
  <si>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</si>
  <si>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</si>
  <si>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</si>
  <si>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</si>
  <si>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</si>
  <si>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</si>
  <si>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</si>
  <si>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</si>
  <si>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</si>
  <si>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</si>
  <si>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</si>
  <si>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</si>
  <si>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</si>
  <si>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</si>
  <si>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</si>
  <si>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</si>
  <si>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</si>
  <si>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</si>
  <si>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</si>
  <si>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</si>
  <si>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</si>
  <si>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</si>
  <si>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</si>
  <si>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</si>
  <si>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</si>
  <si>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</si>
  <si>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</si>
  <si>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</si>
  <si>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</si>
  <si>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</si>
  <si>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</si>
  <si>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</si>
  <si>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</si>
  <si>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</si>
  <si>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</si>
  <si>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</si>
  <si>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</si>
  <si>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</si>
  <si>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</si>
  <si>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</si>
  <si>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</si>
  <si>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</si>
  <si>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</si>
  <si>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</si>
  <si>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</si>
  <si>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</si>
  <si>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</si>
  <si>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</si>
  <si>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</si>
  <si>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</si>
  <si>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</si>
  <si>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</si>
  <si>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</si>
  <si>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</si>
  <si>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</si>
  <si>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</si>
  <si>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</si>
  <si>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</si>
  <si>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</si>
  <si>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</si>
  <si>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</si>
  <si>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</si>
  <si>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</si>
  <si>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</si>
  <si>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</si>
  <si>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</si>
  <si>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</si>
  <si>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</si>
  <si>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</si>
  <si>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</si>
  <si>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</si>
  <si>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</si>
  <si>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</si>
  <si>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</si>
  <si>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</si>
  <si>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</si>
  <si>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</si>
  <si>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</si>
  <si>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</si>
  <si>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</si>
  <si>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</si>
  <si>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</si>
  <si>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</si>
  <si>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</si>
  <si>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</si>
  <si>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</si>
  <si>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</si>
  <si>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</si>
  <si>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</si>
  <si>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</si>
  <si>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</si>
  <si>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</si>
  <si>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</si>
  <si>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</si>
  <si>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</si>
  <si>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</si>
  <si>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</si>
  <si>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</si>
  <si>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</si>
  <si>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</si>
  <si>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</si>
  <si>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</si>
  <si>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</si>
  <si>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</si>
  <si>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</si>
  <si>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</si>
  <si>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</si>
  <si>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</si>
  <si>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</si>
  <si>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</si>
  <si>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</si>
  <si>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</si>
  <si>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</si>
  <si>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</si>
  <si>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</si>
  <si>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</si>
  <si>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</si>
  <si>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</si>
  <si>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</si>
  <si>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</si>
  <si>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</si>
  <si>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</si>
  <si>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</si>
  <si>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</si>
  <si>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</si>
  <si>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</si>
  <si>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</si>
  <si>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</si>
  <si>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</si>
  <si>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</si>
  <si>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</si>
  <si>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</si>
  <si>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</si>
  <si>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</si>
  <si>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</si>
  <si>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</si>
  <si>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</si>
  <si>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</si>
  <si>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</si>
  <si>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</si>
  <si>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</si>
  <si>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</si>
  <si>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</si>
  <si>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</si>
  <si>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</si>
  <si>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</si>
  <si>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</si>
  <si>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</si>
  <si>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</si>
  <si>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</si>
  <si>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</si>
  <si>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</si>
  <si>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</si>
  <si>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</si>
  <si>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</si>
  <si>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</si>
  <si>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</si>
  <si>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</si>
  <si>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</si>
  <si>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</si>
  <si>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</si>
  <si>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</si>
  <si>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</si>
  <si>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</si>
  <si>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</si>
  <si>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</si>
  <si>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</si>
  <si>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</si>
  <si>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</si>
  <si>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</si>
  <si>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</si>
  <si>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</si>
  <si>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</si>
  <si>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</si>
  <si>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</si>
  <si>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</si>
  <si>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</si>
  <si>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</si>
  <si>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</si>
  <si>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</si>
  <si>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</si>
  <si>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</si>
  <si>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</si>
  <si>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</si>
  <si>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</si>
  <si>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</si>
  <si>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</si>
  <si>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</si>
  <si>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</si>
  <si>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</si>
  <si>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</si>
  <si>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</si>
  <si>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</si>
  <si>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</si>
  <si>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</si>
  <si>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</si>
  <si>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</si>
  <si>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</si>
  <si>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</si>
  <si>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</si>
  <si>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</si>
  <si>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</si>
  <si>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</si>
  <si>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</si>
  <si>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</si>
  <si>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</si>
  <si>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</si>
  <si>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</si>
  <si>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</si>
  <si>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</si>
  <si>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</si>
  <si>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</si>
  <si>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</si>
  <si>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</si>
  <si>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</si>
  <si>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</si>
  <si>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</si>
  <si>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</si>
  <si>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</si>
  <si>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</si>
  <si>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</si>
  <si>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</si>
  <si>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</si>
  <si>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</si>
  <si>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</si>
  <si>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</si>
  <si>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</si>
  <si>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</si>
  <si>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</si>
  <si>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</si>
  <si>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</si>
  <si>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</si>
  <si>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</si>
  <si>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</si>
  <si>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</si>
  <si>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</si>
  <si>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</si>
  <si>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</si>
  <si>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</si>
  <si>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</si>
  <si>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</si>
  <si>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</si>
  <si>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</si>
  <si>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</si>
  <si>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</si>
  <si>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</si>
  <si>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</si>
  <si>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</si>
  <si>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</si>
  <si>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</si>
  <si>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</si>
  <si>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</si>
  <si>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</si>
  <si>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</si>
  <si>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</si>
  <si>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</si>
  <si>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</si>
  <si>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</si>
  <si>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</si>
  <si>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</si>
  <si>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</si>
  <si>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</si>
  <si>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</si>
  <si>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</si>
  <si>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</si>
  <si>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</si>
  <si>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</si>
  <si>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</si>
  <si>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</si>
  <si>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</si>
  <si>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</si>
  <si>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</si>
  <si>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</si>
  <si>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</si>
  <si>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</si>
  <si>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</si>
  <si>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</si>
  <si>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</si>
  <si>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</si>
  <si>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</si>
  <si>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</si>
  <si>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</si>
  <si>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</si>
  <si>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</si>
  <si>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</si>
  <si>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</si>
  <si>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</si>
  <si>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</si>
  <si>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</si>
  <si>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</si>
  <si>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</si>
  <si>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</si>
  <si>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</si>
  <si>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</si>
  <si>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</si>
  <si>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</si>
  <si>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</si>
  <si>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</si>
  <si>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</si>
  <si>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</si>
  <si>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</si>
  <si>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</si>
  <si>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</si>
  <si>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</si>
  <si>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</si>
  <si>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</si>
  <si>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</si>
  <si>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</si>
  <si>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</si>
  <si>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</si>
  <si>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</si>
  <si>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</si>
  <si>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</si>
  <si>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</si>
  <si>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</si>
  <si>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</si>
  <si>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</si>
  <si>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</si>
  <si>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</si>
  <si>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</si>
  <si>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</si>
  <si>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</si>
  <si>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</si>
  <si>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</si>
  <si>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</si>
  <si>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</si>
  <si>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</si>
  <si>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</si>
  <si>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</si>
  <si>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</si>
  <si>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</si>
  <si>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</si>
  <si>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</si>
  <si>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</si>
  <si>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</si>
  <si>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</si>
  <si>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</si>
  <si>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</si>
  <si>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</si>
  <si>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</si>
  <si>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</si>
  <si>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</si>
  <si>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</si>
  <si>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</si>
  <si>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</si>
  <si>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</si>
  <si>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</si>
  <si>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</si>
  <si>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</si>
  <si>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</si>
  <si>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</si>
  <si>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</si>
  <si>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</si>
  <si>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</si>
  <si>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</si>
  <si>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</si>
  <si>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</si>
  <si>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</si>
  <si>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</si>
  <si>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</si>
  <si>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</si>
  <si>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</si>
  <si>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</si>
  <si>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</si>
  <si>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</si>
  <si>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</si>
  <si>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</si>
  <si>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</si>
  <si>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</si>
  <si>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</si>
  <si>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</si>
  <si>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</si>
  <si>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</si>
  <si>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</si>
  <si>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</si>
  <si>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</si>
  <si>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</si>
  <si>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</si>
  <si>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</si>
  <si>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</si>
  <si>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</si>
  <si>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</si>
  <si>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</si>
  <si>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</si>
  <si>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</si>
  <si>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</si>
  <si>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</si>
  <si>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</si>
  <si>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</si>
  <si>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</si>
  <si>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</si>
  <si>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</si>
  <si>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</si>
  <si>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</si>
  <si>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</si>
  <si>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</si>
  <si>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</si>
  <si>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</si>
  <si>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</si>
  <si>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</si>
  <si>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</si>
  <si>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</si>
  <si>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</si>
  <si>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</si>
  <si>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</si>
  <si>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</si>
  <si>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</si>
  <si>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</si>
  <si>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</si>
  <si>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</si>
  <si>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</si>
  <si>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</si>
  <si>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</si>
  <si>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</si>
  <si>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</si>
  <si>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</si>
  <si>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</si>
  <si>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</si>
  <si>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</si>
  <si>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</si>
  <si>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</si>
  <si>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</si>
  <si>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</si>
  <si>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</si>
  <si>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</si>
  <si>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</si>
  <si>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</si>
  <si>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</si>
  <si>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</si>
  <si>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</si>
  <si>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</si>
  <si>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</si>
  <si>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</si>
  <si>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</si>
  <si>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</si>
  <si>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</si>
  <si>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</si>
  <si>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</si>
  <si>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</si>
  <si>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</si>
  <si>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</si>
  <si>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</si>
  <si>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</si>
  <si>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</si>
  <si>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</si>
  <si>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</si>
  <si>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</si>
  <si>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</si>
  <si>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</si>
  <si>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</si>
  <si>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</si>
  <si>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</si>
  <si>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</si>
  <si>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</si>
  <si>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</si>
  <si>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</si>
  <si>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</si>
  <si>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</si>
  <si>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</si>
  <si>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</si>
  <si>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</si>
  <si>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</si>
  <si>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</si>
  <si>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</si>
  <si>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</si>
  <si>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</si>
  <si>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</si>
  <si>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</si>
  <si>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</si>
  <si>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</si>
  <si>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</si>
  <si>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</si>
  <si>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</si>
  <si>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</si>
  <si>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</si>
  <si>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</si>
  <si>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</si>
  <si>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</si>
  <si>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</si>
  <si>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</si>
  <si>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</si>
  <si>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</si>
  <si>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</si>
  <si>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</si>
  <si>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</si>
  <si>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</si>
  <si>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</si>
  <si>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</si>
  <si>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</si>
  <si>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</si>
  <si>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</si>
  <si>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</si>
  <si>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</si>
  <si>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</si>
  <si>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</si>
  <si>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</si>
  <si>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</si>
  <si>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</si>
  <si>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</si>
  <si>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</si>
  <si>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</si>
  <si>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</si>
  <si>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</si>
  <si>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</si>
  <si>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</si>
  <si>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</si>
  <si>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</si>
  <si>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</si>
  <si>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</si>
  <si>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</si>
  <si>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</si>
  <si>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</si>
  <si>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</si>
  <si>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</si>
  <si>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</si>
  <si>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</si>
  <si>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</si>
  <si>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</si>
  <si>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</si>
  <si>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</si>
  <si>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</si>
  <si>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</si>
  <si>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</si>
  <si>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</si>
  <si>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</si>
  <si>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</si>
  <si>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</si>
  <si>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</si>
  <si>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</si>
  <si>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</si>
  <si>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</si>
  <si>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</si>
  <si>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</si>
  <si>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</si>
  <si>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</si>
  <si>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</si>
  <si>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</si>
  <si>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</si>
  <si>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</si>
  <si>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</si>
  <si>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</si>
  <si>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</si>
  <si>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</si>
  <si>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</si>
  <si>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</si>
  <si>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</si>
  <si>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</si>
  <si>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</si>
  <si>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</si>
  <si>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</si>
  <si>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</si>
  <si>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</si>
  <si>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</si>
  <si>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</si>
  <si>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</si>
  <si>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</si>
  <si>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</si>
  <si>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</si>
  <si>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</si>
  <si>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</si>
  <si>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</si>
  <si>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</si>
  <si>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</si>
  <si>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</si>
  <si>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</si>
  <si>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</si>
  <si>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</si>
  <si>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</si>
  <si>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</si>
  <si>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</si>
  <si>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</si>
  <si>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</si>
  <si>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</si>
  <si>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</si>
  <si>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</si>
  <si>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</si>
  <si>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</si>
  <si>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</si>
  <si>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</si>
  <si>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</si>
  <si>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</si>
  <si>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</si>
  <si>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</si>
  <si>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</si>
  <si>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</si>
  <si>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</si>
  <si>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</si>
  <si>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</si>
  <si>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</si>
  <si>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</si>
  <si>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</si>
  <si>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</si>
  <si>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</si>
  <si>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</si>
  <si>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</si>
  <si>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</si>
  <si>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</si>
  <si>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</si>
  <si>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</si>
  <si>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</si>
  <si>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</si>
  <si>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</si>
  <si>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</si>
  <si>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</si>
  <si>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</si>
  <si>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</si>
  <si>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</si>
  <si>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</si>
  <si>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</si>
  <si>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</si>
  <si>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</si>
  <si>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</si>
  <si>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</si>
  <si>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</si>
  <si>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</si>
  <si>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</si>
  <si>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</si>
  <si>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</si>
  <si>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</si>
  <si>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</si>
  <si>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</si>
  <si>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</si>
  <si>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</si>
  <si>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</si>
  <si>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</si>
  <si>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</si>
  <si>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</si>
  <si>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</si>
  <si>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</si>
  <si>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</si>
  <si>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</si>
  <si>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</si>
  <si>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</si>
  <si>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</si>
  <si>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</si>
  <si>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</si>
  <si>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</si>
  <si>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</si>
  <si>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</si>
  <si>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</si>
  <si>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</si>
  <si>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</si>
  <si>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</si>
  <si>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</si>
  <si>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</si>
  <si>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</si>
  <si>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</si>
  <si>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</si>
  <si>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</si>
  <si>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</si>
  <si>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</si>
  <si>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</si>
  <si>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</si>
  <si>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</si>
  <si>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</si>
  <si>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</si>
  <si>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</si>
  <si>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</si>
  <si>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</si>
  <si>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</si>
  <si>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</si>
  <si>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</si>
  <si>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</si>
  <si>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</si>
  <si>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</si>
  <si>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</si>
  <si>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</si>
  <si>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</si>
  <si>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</si>
  <si>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</si>
  <si>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</si>
  <si>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</si>
  <si>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</si>
  <si>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</si>
  <si>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</si>
  <si>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</si>
  <si>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</si>
  <si>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</si>
  <si>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</si>
  <si>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</si>
  <si>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</si>
  <si>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</si>
  <si>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</si>
  <si>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</si>
  <si>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</si>
  <si>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</si>
  <si>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</si>
  <si>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</si>
  <si>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</si>
  <si>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</si>
  <si>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</si>
  <si>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</si>
  <si>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</si>
  <si>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</si>
  <si>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</si>
  <si>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</si>
  <si>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</si>
  <si>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</si>
  <si>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</si>
  <si>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</si>
  <si>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</si>
  <si>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</si>
  <si>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</si>
  <si>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</si>
  <si>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</si>
  <si>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</si>
  <si>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</si>
  <si>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</si>
  <si>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</si>
  <si>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</si>
  <si>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</si>
  <si>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</si>
  <si>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</si>
  <si>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</si>
  <si>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</si>
  <si>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</si>
  <si>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</si>
  <si>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</si>
  <si>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</si>
  <si>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</si>
  <si>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</si>
  <si>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</si>
  <si>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</si>
  <si>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</si>
  <si>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</si>
  <si>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</si>
  <si>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</si>
  <si>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</si>
  <si>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</si>
  <si>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</si>
  <si>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</si>
  <si>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</si>
  <si>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</si>
  <si>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</si>
  <si>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</si>
  <si>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</si>
  <si>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</si>
  <si>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</si>
  <si>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</si>
  <si>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</si>
  <si>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</si>
  <si>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</si>
  <si>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</si>
  <si>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</si>
  <si>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</si>
  <si>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</si>
  <si>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</si>
  <si>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</si>
  <si>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</si>
  <si>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</si>
  <si>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</si>
  <si>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</si>
  <si>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</si>
  <si>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</si>
  <si>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</si>
  <si>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</si>
  <si>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</si>
  <si>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</si>
  <si>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</si>
  <si>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</si>
  <si>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</si>
  <si>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</si>
  <si>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</si>
  <si>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</si>
  <si>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</si>
  <si>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</si>
  <si>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</si>
  <si>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</si>
  <si>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</si>
  <si>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</si>
  <si>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</si>
  <si>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</si>
  <si>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</si>
  <si>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</si>
  <si>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</si>
  <si>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</si>
  <si>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</si>
  <si>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</si>
  <si>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</si>
  <si>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</si>
  <si>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</si>
  <si>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</si>
  <si>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</si>
  <si>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</si>
  <si>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</si>
  <si>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</si>
  <si>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</si>
  <si>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</si>
  <si>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</si>
  <si>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</si>
  <si>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</si>
  <si>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</si>
  <si>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</si>
  <si>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</si>
  <si>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</si>
  <si>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</si>
  <si>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</si>
  <si>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</si>
  <si>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</si>
  <si>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</si>
  <si>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</si>
  <si>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</si>
  <si>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</si>
  <si>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</si>
  <si>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</si>
  <si>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</si>
  <si>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</si>
  <si>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</si>
  <si>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</si>
  <si>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</si>
  <si>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</si>
  <si>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</si>
  <si>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</si>
  <si>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</si>
  <si>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</si>
  <si>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</si>
  <si>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</si>
  <si>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</si>
  <si>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</si>
  <si>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</si>
  <si>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</si>
  <si>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</si>
  <si>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</si>
  <si>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</si>
  <si>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</si>
  <si>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</si>
  <si>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</si>
  <si>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</si>
  <si>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</si>
  <si>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</si>
  <si>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</si>
  <si>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</si>
  <si>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</si>
  <si>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</si>
  <si>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</si>
  <si>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</si>
  <si>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</si>
  <si>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</si>
  <si>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</si>
  <si>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</si>
  <si>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</si>
  <si>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</si>
  <si>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</si>
  <si>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</si>
  <si>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</si>
  <si>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</si>
  <si>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</si>
  <si>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</si>
  <si>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</si>
  <si>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</si>
  <si>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</si>
  <si>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</si>
  <si>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</si>
  <si>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</si>
  <si>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</si>
  <si>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</si>
  <si>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</si>
  <si>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</si>
  <si>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</si>
  <si>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</si>
  <si>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</si>
  <si>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</si>
  <si>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</si>
  <si>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</si>
  <si>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</si>
  <si>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</si>
  <si>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</si>
  <si>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</si>
  <si>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</si>
  <si>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</si>
  <si>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</si>
  <si>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</si>
  <si>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</si>
  <si>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</si>
  <si>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</si>
  <si>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</si>
  <si>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</si>
  <si>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</si>
  <si>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</si>
  <si>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</si>
  <si>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</si>
  <si>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</si>
  <si>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</si>
  <si>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</si>
  <si>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</si>
  <si>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</si>
  <si>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</si>
  <si>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</si>
  <si>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</si>
  <si>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</si>
  <si>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</si>
  <si>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</si>
  <si>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</si>
  <si>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</si>
  <si>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</si>
  <si>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</si>
  <si>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</si>
  <si>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</si>
  <si>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</si>
  <si>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</si>
  <si>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</si>
  <si>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</si>
  <si>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</si>
  <si>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</si>
  <si>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</si>
  <si>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</si>
  <si>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</si>
  <si>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</si>
  <si>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</si>
  <si>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</si>
  <si>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</si>
  <si>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</si>
  <si>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</si>
  <si>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</si>
  <si>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</si>
  <si>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</si>
  <si>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</si>
  <si>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</si>
  <si>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</si>
  <si>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</si>
  <si>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</si>
  <si>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</si>
  <si>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</si>
  <si>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</si>
  <si>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</si>
  <si>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</si>
  <si>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</si>
  <si>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</si>
  <si>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</si>
  <si>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</si>
  <si>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</si>
  <si>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</si>
  <si>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</si>
  <si>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</si>
  <si>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</si>
  <si>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</si>
  <si>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</si>
  <si>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</si>
  <si>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</si>
  <si>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</si>
  <si>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</si>
  <si>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</si>
  <si>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</si>
  <si>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</si>
  <si>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</si>
  <si>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</si>
  <si>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</si>
  <si>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</si>
  <si>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</si>
  <si>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</si>
  <si>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</si>
  <si>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</si>
  <si>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</si>
  <si>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</si>
  <si>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</si>
  <si>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</si>
  <si>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</si>
  <si>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</si>
  <si>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</si>
  <si>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</si>
  <si>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</si>
  <si>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</si>
  <si>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</si>
  <si>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</si>
  <si>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</si>
  <si>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</si>
  <si>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</si>
  <si>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</si>
  <si>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</si>
  <si>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</si>
  <si>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</si>
  <si>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</si>
  <si>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</si>
  <si>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</si>
  <si>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</si>
  <si>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</si>
  <si>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</si>
  <si>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</si>
  <si>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</si>
  <si>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</si>
  <si>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</si>
  <si>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</si>
  <si>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</si>
  <si>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</si>
  <si>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</si>
  <si>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</si>
  <si>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</si>
  <si>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</si>
  <si>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</si>
  <si>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</si>
  <si>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</si>
  <si>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</si>
  <si>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</si>
  <si>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</si>
  <si>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</si>
  <si>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</si>
  <si>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</si>
  <si>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</si>
  <si>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</si>
  <si>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</si>
  <si>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</si>
  <si>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</si>
  <si>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</si>
  <si>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</si>
  <si>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</si>
  <si>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</si>
  <si>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</si>
  <si>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</si>
  <si>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</si>
  <si>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</si>
  <si>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</si>
  <si>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</si>
  <si>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</si>
  <si>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</si>
  <si>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</si>
  <si>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</si>
  <si>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</si>
  <si>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</si>
  <si>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</si>
  <si>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</si>
  <si>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</si>
  <si>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</si>
  <si>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</si>
  <si>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</si>
  <si>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</si>
  <si>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</si>
  <si>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</si>
  <si>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</si>
  <si>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</si>
  <si>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</si>
  <si>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</si>
  <si>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</si>
  <si>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</si>
  <si>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</si>
  <si>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</si>
  <si>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</si>
  <si>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</si>
  <si>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</si>
  <si>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</si>
  <si>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</si>
  <si>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</si>
  <si>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</si>
  <si>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</si>
  <si>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</si>
  <si>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</si>
  <si>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</si>
  <si>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</si>
  <si>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</si>
  <si>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</si>
  <si>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</si>
  <si>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</si>
  <si>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</si>
  <si>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</si>
  <si>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</si>
  <si>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</si>
  <si>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</si>
  <si>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</si>
  <si>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</si>
  <si>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</si>
  <si>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</si>
  <si>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</si>
  <si>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</si>
  <si>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</si>
  <si>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</si>
  <si>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</si>
  <si>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</si>
  <si>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</si>
  <si>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</si>
  <si>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</si>
  <si>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</si>
  <si>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</si>
  <si>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</si>
  <si>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</si>
  <si>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</si>
  <si>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</si>
  <si>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</si>
  <si>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</si>
  <si>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</si>
  <si>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</si>
  <si>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</si>
  <si>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</si>
  <si>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</si>
  <si>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</si>
  <si>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</si>
  <si>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</si>
  <si>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</si>
  <si>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</si>
  <si>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</si>
  <si>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</si>
  <si>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</si>
  <si>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</si>
  <si>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</si>
  <si>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</si>
  <si>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</si>
  <si>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</si>
  <si>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</si>
  <si>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</si>
  <si>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</si>
  <si>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</si>
  <si>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</si>
  <si>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</si>
  <si>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</si>
  <si>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</si>
  <si>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</si>
  <si>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</si>
  <si>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</si>
  <si>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</si>
  <si>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</si>
  <si>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</si>
  <si>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</si>
  <si>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</si>
  <si>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</si>
  <si>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</si>
  <si>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</si>
  <si>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</si>
  <si>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</si>
  <si>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</si>
  <si>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</si>
  <si>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</si>
  <si>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</si>
  <si>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</si>
  <si>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</si>
  <si>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</si>
  <si>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</si>
  <si>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</si>
  <si>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</si>
  <si>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</si>
  <si>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</si>
  <si>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</si>
  <si>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</si>
  <si>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</si>
  <si>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</si>
  <si>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</si>
  <si>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</si>
  <si>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</si>
  <si>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</si>
  <si>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</si>
  <si>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</si>
  <si>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</si>
  <si>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</si>
  <si>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</si>
  <si>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</si>
  <si>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</si>
  <si>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</si>
  <si>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</si>
  <si>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</si>
  <si>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</si>
  <si>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</si>
  <si>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</si>
  <si>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</si>
  <si>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</si>
  <si>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</si>
  <si>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</si>
  <si>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</si>
  <si>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</si>
  <si>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</si>
  <si>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</si>
  <si>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</si>
  <si>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</si>
  <si>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</si>
  <si>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</si>
  <si>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</si>
  <si>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</si>
  <si>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</si>
  <si>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</si>
  <si>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</si>
  <si>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</si>
  <si>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</si>
  <si>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</si>
  <si>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</si>
  <si>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</si>
  <si>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</si>
  <si>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</si>
  <si>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</si>
  <si>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</si>
  <si>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</si>
  <si>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</si>
  <si>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</si>
  <si>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</si>
  <si>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</si>
  <si>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</si>
  <si>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</si>
  <si>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</si>
  <si>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</si>
  <si>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</si>
  <si>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</si>
  <si>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</si>
  <si>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</si>
  <si>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</si>
  <si>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</si>
  <si>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</si>
  <si>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</si>
  <si>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</si>
  <si>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</si>
  <si>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</si>
  <si>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</si>
  <si>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</si>
  <si>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</si>
  <si>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</si>
  <si>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</si>
  <si>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</si>
  <si>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</si>
  <si>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</si>
  <si>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</si>
  <si>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</si>
  <si>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</si>
  <si>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</si>
  <si>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</si>
  <si>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</si>
  <si>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</si>
  <si>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</si>
  <si>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</si>
  <si>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</si>
  <si>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</si>
  <si>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</si>
  <si>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</si>
  <si>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</si>
  <si>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</si>
  <si>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</si>
  <si>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</si>
  <si>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</si>
  <si>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</si>
  <si>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</si>
  <si>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</si>
  <si>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</si>
  <si>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</si>
  <si>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</si>
  <si>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</si>
  <si>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</si>
  <si>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</si>
  <si>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</si>
  <si>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</si>
  <si>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</si>
  <si>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</si>
  <si>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</si>
  <si>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</si>
  <si>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</si>
  <si>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</si>
  <si>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</si>
  <si>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</si>
  <si>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</si>
  <si>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</si>
  <si>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</si>
  <si>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</si>
  <si>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</si>
  <si>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</si>
  <si>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</si>
  <si>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</si>
  <si>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</si>
  <si>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</si>
  <si>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</si>
  <si>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</si>
  <si>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</si>
  <si>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</si>
  <si>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</si>
  <si>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</si>
  <si>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</si>
  <si>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</si>
  <si>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</si>
  <si>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</si>
  <si>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</si>
  <si>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</si>
  <si>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</si>
  <si>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</si>
  <si>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</si>
  <si>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</si>
  <si>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</si>
  <si>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</si>
  <si>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</si>
  <si>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</si>
  <si>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</si>
  <si>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</si>
  <si>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</si>
  <si>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</si>
  <si>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</si>
  <si>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</si>
  <si>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</si>
  <si>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</si>
  <si>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</si>
  <si>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</si>
  <si>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</si>
  <si>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</si>
  <si>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</si>
  <si>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</si>
  <si>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</si>
  <si>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</si>
  <si>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</si>
  <si>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</si>
  <si>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</si>
  <si>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</si>
  <si>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</si>
  <si>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</si>
  <si>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</si>
  <si>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</si>
  <si>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</si>
  <si>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</si>
  <si>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</si>
  <si>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</si>
  <si>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</si>
  <si>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</si>
  <si>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</si>
  <si>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</si>
  <si>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</si>
  <si>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</si>
  <si>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</si>
  <si>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</si>
  <si>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</si>
  <si>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</si>
  <si>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</si>
  <si>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</si>
  <si>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</si>
  <si>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</si>
  <si>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</si>
  <si>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</si>
  <si>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</si>
  <si>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</si>
  <si>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</si>
  <si>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</si>
  <si>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</si>
  <si>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</si>
  <si>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</si>
  <si>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</si>
  <si>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</si>
  <si>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</si>
  <si>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</si>
  <si>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</si>
  <si>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</si>
  <si>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</si>
  <si>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</si>
  <si>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</si>
  <si>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</si>
  <si>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</si>
  <si>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</si>
  <si>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</si>
  <si>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</si>
  <si>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</si>
  <si>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</si>
  <si>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</si>
  <si>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</si>
  <si>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</si>
  <si>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</si>
  <si>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</si>
  <si>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</si>
  <si>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</si>
  <si>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</si>
  <si>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</si>
  <si>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</si>
  <si>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</si>
  <si>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</si>
  <si>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</si>
  <si>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</si>
  <si>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</si>
  <si>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</si>
  <si>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</si>
  <si>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</si>
  <si>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</si>
  <si>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</si>
  <si>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</si>
  <si>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</si>
  <si>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</si>
  <si>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</si>
  <si>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</si>
  <si>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</si>
  <si>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</si>
  <si>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</si>
  <si>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</si>
  <si>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</si>
  <si>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</si>
  <si>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</si>
  <si>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</si>
  <si>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</si>
  <si>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</si>
  <si>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</si>
  <si>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</si>
  <si>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</si>
  <si>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</si>
  <si>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</si>
  <si>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</si>
  <si>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</si>
  <si>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</si>
  <si>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</si>
  <si>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</si>
  <si>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</si>
  <si>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</si>
  <si>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</si>
  <si>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</si>
  <si>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</si>
  <si>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</si>
  <si>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</si>
  <si>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</si>
  <si>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</si>
  <si>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</si>
  <si>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</si>
  <si>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</si>
  <si>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</si>
  <si>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</si>
  <si>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</si>
  <si>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</si>
  <si>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</si>
  <si>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</si>
  <si>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</si>
  <si>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</si>
  <si>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</si>
  <si>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</si>
  <si>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</si>
  <si>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</si>
  <si>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</si>
  <si>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</si>
  <si>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</si>
  <si>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</si>
  <si>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</si>
  <si>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</si>
  <si>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</si>
  <si>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</si>
  <si>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</si>
  <si>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</si>
  <si>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</si>
  <si>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</si>
  <si>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</si>
  <si>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</si>
  <si>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</si>
  <si>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</si>
  <si>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</si>
  <si>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</si>
  <si>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</si>
  <si>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</si>
  <si>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</si>
  <si>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</si>
  <si>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</si>
  <si>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</si>
  <si>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</si>
  <si>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</si>
  <si>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</si>
  <si>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</si>
  <si>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</si>
  <si>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</si>
  <si>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</si>
  <si>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</si>
  <si>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</si>
  <si>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</si>
  <si>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</si>
  <si>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</si>
  <si>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</si>
  <si>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</si>
  <si>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</si>
  <si>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</si>
  <si>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</si>
  <si>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</si>
  <si>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</si>
  <si>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</si>
  <si>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</si>
  <si>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</si>
  <si>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</si>
  <si>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</si>
  <si>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</si>
  <si>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</si>
  <si>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</si>
  <si>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</si>
  <si>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</si>
  <si>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</si>
  <si>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</si>
  <si>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</si>
  <si>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</si>
  <si>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</si>
  <si>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</si>
  <si>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</si>
  <si>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</si>
  <si>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</si>
  <si>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</si>
  <si>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</si>
  <si>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</si>
  <si>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</si>
  <si>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</si>
  <si>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</si>
  <si>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</si>
  <si>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</si>
  <si>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</si>
  <si>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</si>
  <si>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</si>
  <si>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</si>
  <si>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</si>
  <si>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</si>
  <si>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</si>
  <si>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</si>
  <si>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</si>
  <si>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</si>
  <si>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</si>
  <si>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</si>
  <si>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</si>
  <si>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</si>
  <si>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</si>
  <si>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</si>
  <si>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</si>
  <si>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</si>
  <si>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</si>
  <si>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</si>
  <si>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</si>
  <si>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</si>
  <si>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</si>
  <si>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</si>
  <si>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</si>
  <si>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</si>
  <si>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</si>
  <si>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</si>
  <si>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</si>
  <si>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</si>
  <si>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</si>
  <si>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</si>
  <si>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</si>
  <si>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</si>
  <si>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</si>
  <si>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</si>
  <si>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</si>
  <si>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</si>
  <si>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</si>
  <si>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</si>
  <si>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</si>
  <si>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</si>
  <si>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</si>
  <si>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</si>
  <si>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</si>
  <si>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</si>
  <si>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</si>
  <si>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</si>
  <si>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</si>
  <si>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</si>
  <si>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</si>
  <si>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</si>
  <si>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</si>
  <si>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</si>
  <si>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</si>
  <si>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</si>
  <si>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</si>
  <si>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</si>
  <si>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</si>
  <si>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</si>
  <si>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</si>
  <si>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</si>
  <si>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</si>
  <si>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</si>
  <si>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</si>
  <si>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</si>
  <si>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</si>
  <si>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</si>
  <si>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</si>
  <si>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</si>
  <si>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</si>
  <si>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</si>
  <si>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</si>
  <si>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</si>
  <si>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</si>
  <si>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</si>
  <si>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</si>
  <si>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</si>
  <si>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</si>
  <si>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</si>
  <si>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</si>
  <si>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</si>
  <si>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</si>
  <si>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</si>
  <si>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</si>
  <si>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</si>
  <si>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</si>
  <si>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</si>
  <si>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</si>
  <si>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</si>
  <si>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</si>
  <si>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</si>
  <si>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</si>
  <si>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OBRAZOVANIE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</si>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</sst>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OBRAZOVANIE</v>
      </c>
      <c r="C2" s="1659"/>
      <c r="D2" s="1660"/>
      <c r="E2" s="1008"/>
      <c r="F2" s="1009">
        <f>+OTCHET!H9</f>
        <v>0</v>
      </c>
      <c r="G2" s="1010" t="str">
        <f>+OTCHET!F12</f>
        <v>7106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68" t="s">
        <v>981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45291</v>
      </c>
      <c r="M6" s="1008"/>
      <c r="N6" s="1033" t="s">
        <v>983</v>
      </c>
      <c r="O6" s="997"/>
      <c r="P6" s="1034">
        <f>OTCHET!F9</f>
        <v>45291</v>
      </c>
      <c r="Q6" s="1033" t="s">
        <v>983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0" t="s">
        <v>960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45291</v>
      </c>
      <c r="H9" s="1008"/>
      <c r="I9" s="1058">
        <f>+L4</f>
        <v>2023</v>
      </c>
      <c r="J9" s="1059">
        <f>+L6</f>
        <v>45291</v>
      </c>
      <c r="K9" s="1060"/>
      <c r="L9" s="1061">
        <f>+L6</f>
        <v>45291</v>
      </c>
      <c r="M9" s="1060"/>
      <c r="N9" s="1062">
        <f>+L6</f>
        <v>45291</v>
      </c>
      <c r="O9" s="1063"/>
      <c r="P9" s="1064">
        <f>+L4</f>
        <v>2023</v>
      </c>
      <c r="Q9" s="1062">
        <f>+L6</f>
        <v>45291</v>
      </c>
      <c r="R9" s="1035"/>
      <c r="S9" s="1673" t="s">
        <v>961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998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1979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1978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1000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1002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1004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1006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1008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1010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474</v>
      </c>
      <c r="G22" s="1109">
        <f t="shared" si="1"/>
        <v>474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474</v>
      </c>
      <c r="O22" s="1086"/>
      <c r="P22" s="1108">
        <f>+ROUND(OTCHET!E111+OTCHET!E112+OTCHET!E118,0)</f>
        <v>474</v>
      </c>
      <c r="Q22" s="1109">
        <f>+ROUND(OTCHET!L111+OTCHET!L112+OTCHET!L118,0)</f>
        <v>474</v>
      </c>
      <c r="R22" s="1035"/>
      <c r="S22" s="1685" t="s">
        <v>1980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474</v>
      </c>
      <c r="G23" s="1114">
        <f>+ROUND(+SUM(G13,G14,G16,G17,G18,G19,G20,G21,G22),0)</f>
        <v>474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474</v>
      </c>
      <c r="O23" s="1086"/>
      <c r="P23" s="1114">
        <f>+ROUND(+SUM(P13,P14,P16,P17,P18,P19,P20,P21,P22),0)</f>
        <v>474</v>
      </c>
      <c r="Q23" s="1114">
        <f>+ROUND(+SUM(Q13,Q14,Q16,Q17,Q18,Q19,Q20,Q21,Q22),0)</f>
        <v>474</v>
      </c>
      <c r="R23" s="1035"/>
      <c r="S23" s="1688" t="s">
        <v>1013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1016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1018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1020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1022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1029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1031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1033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1035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1037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1040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1042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1043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1045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1047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474</v>
      </c>
      <c r="G48" s="1189">
        <f>+ROUND(G23+G28+G35+G40+G46,0)</f>
        <v>474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474</v>
      </c>
      <c r="O48" s="1191"/>
      <c r="P48" s="1188">
        <f>+ROUND(P23+P28+P35+P40+P46,0)</f>
        <v>474</v>
      </c>
      <c r="Q48" s="1189">
        <f>+ROUND(Q23+Q28+Q35+Q40+Q46,0)</f>
        <v>474</v>
      </c>
      <c r="R48" s="1035"/>
      <c r="S48" s="1700" t="s">
        <v>1049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447715</v>
      </c>
      <c r="G51" s="1091">
        <f>+IF($P$2=0,$Q51,0)</f>
        <v>414412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414412</v>
      </c>
      <c r="O51" s="1086"/>
      <c r="P51" s="1090">
        <f>+ROUND(OTCHET!E205-SUM(OTCHET!E217:E219)+OTCHET!E271+IF(+OR(OTCHET!$F$12=5500,OTCHET!$F$12=5600),0,+OTCHET!E297),0)</f>
        <v>447715</v>
      </c>
      <c r="Q51" s="1091">
        <f>+ROUND(OTCHET!L205-SUM(OTCHET!L217:L219)+OTCHET!L271+IF(+OR(OTCHET!$F$12=5500,OTCHET!$F$12=5600),0,+OTCHET!L297),0)</f>
        <v>414412</v>
      </c>
      <c r="R51" s="1035"/>
      <c r="S51" s="1676" t="s">
        <v>1053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3000</v>
      </c>
      <c r="G52" s="1109">
        <f>+IF($P$2=0,$Q52,0)</f>
        <v>2456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2456</v>
      </c>
      <c r="O52" s="1086"/>
      <c r="P52" s="1108">
        <f>+ROUND(+SUM(OTCHET!E217:E219),0)</f>
        <v>3000</v>
      </c>
      <c r="Q52" s="1109">
        <f>+ROUND(+SUM(OTCHET!L217:L219),0)</f>
        <v>2456</v>
      </c>
      <c r="R52" s="1035"/>
      <c r="S52" s="1679" t="s">
        <v>1055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7308</v>
      </c>
      <c r="G53" s="1109">
        <f>+IF($P$2=0,$Q53,0)</f>
        <v>7308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7308</v>
      </c>
      <c r="O53" s="1086"/>
      <c r="P53" s="1108">
        <f>+ROUND(OTCHET!E223,0)</f>
        <v>7308</v>
      </c>
      <c r="Q53" s="1109">
        <f>+ROUND(OTCHET!L223,0)</f>
        <v>7308</v>
      </c>
      <c r="R53" s="1035"/>
      <c r="S53" s="1679" t="s">
        <v>1057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1446163</v>
      </c>
      <c r="G54" s="1109">
        <f>+IF($P$2=0,$Q54,0)</f>
        <v>1338412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1338412</v>
      </c>
      <c r="O54" s="1086"/>
      <c r="P54" s="1108">
        <f>+ROUND(OTCHET!E187+OTCHET!E190,0)</f>
        <v>1446163</v>
      </c>
      <c r="Q54" s="1109">
        <f>+ROUND(OTCHET!L187+OTCHET!L190,0)</f>
        <v>1338412</v>
      </c>
      <c r="R54" s="1035"/>
      <c r="S54" s="1679" t="s">
        <v>1059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306608</v>
      </c>
      <c r="G55" s="1109">
        <f>+IF($P$2=0,$Q55,0)</f>
        <v>286108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286108</v>
      </c>
      <c r="O55" s="1086"/>
      <c r="P55" s="1108">
        <f>+ROUND(OTCHET!E196+OTCHET!E204,0)</f>
        <v>306608</v>
      </c>
      <c r="Q55" s="1109">
        <f>+ROUND(OTCHET!L196+OTCHET!L204,0)</f>
        <v>286108</v>
      </c>
      <c r="R55" s="1035"/>
      <c r="S55" s="1685" t="s">
        <v>1061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2210794</v>
      </c>
      <c r="G56" s="1197">
        <f>+ROUND(+SUM(G51:G55),0)</f>
        <v>2048696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2048696</v>
      </c>
      <c r="O56" s="1086"/>
      <c r="P56" s="1196">
        <f>+ROUND(+SUM(P51:P55),0)</f>
        <v>2210794</v>
      </c>
      <c r="Q56" s="1197">
        <f>+ROUND(+SUM(Q51:Q55),0)</f>
        <v>2048696</v>
      </c>
      <c r="R56" s="1035"/>
      <c r="S56" s="1688" t="s">
        <v>1063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1066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28992</v>
      </c>
      <c r="G59" s="1109">
        <f>+IF($P$2=0,$Q59,0)</f>
        <v>28992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28992</v>
      </c>
      <c r="O59" s="1086"/>
      <c r="P59" s="1108">
        <f>+ROUND(+OTCHET!E275+OTCHET!E276,0)</f>
        <v>28992</v>
      </c>
      <c r="Q59" s="1109">
        <f>+ROUND(+OTCHET!L275+OTCHET!L276,0)</f>
        <v>28992</v>
      </c>
      <c r="R59" s="1035"/>
      <c r="S59" s="1679" t="s">
        <v>1068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1070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1072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28992</v>
      </c>
      <c r="G63" s="1197">
        <f>+ROUND(+SUM(G58:G61),0)</f>
        <v>28992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28992</v>
      </c>
      <c r="O63" s="1086"/>
      <c r="P63" s="1196">
        <f>+ROUND(+SUM(P58:P61),0)</f>
        <v>28992</v>
      </c>
      <c r="Q63" s="1197">
        <f>+ROUND(+SUM(Q58:Q61),0)</f>
        <v>28992</v>
      </c>
      <c r="R63" s="1035"/>
      <c r="S63" s="1688" t="s">
        <v>1076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1079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1081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1083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1086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1088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1090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1093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1095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1097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2239786</v>
      </c>
      <c r="G77" s="1221">
        <f>+ROUND(G56+G63+G67+G71+G75,0)</f>
        <v>2077688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2077688</v>
      </c>
      <c r="O77" s="1086"/>
      <c r="P77" s="1220">
        <f>+ROUND(P56+P63+P67+P71+P75,0)</f>
        <v>2239786</v>
      </c>
      <c r="Q77" s="1221">
        <f>+ROUND(Q56+Q63+Q67+Q71+Q75,0)</f>
        <v>2077688</v>
      </c>
      <c r="R77" s="1035"/>
      <c r="S77" s="1703" t="s">
        <v>1099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2239312</v>
      </c>
      <c r="G79" s="1097">
        <f>+IF($P$2=0,$Q79,0)</f>
        <v>2073177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2073177</v>
      </c>
      <c r="O79" s="1086"/>
      <c r="P79" s="1096">
        <f>+ROUND(OTCHET!E419,0)</f>
        <v>2239312</v>
      </c>
      <c r="Q79" s="1097">
        <f>+ROUND(OTCHET!L419,0)</f>
        <v>2073177</v>
      </c>
      <c r="R79" s="1035"/>
      <c r="S79" s="1676" t="s">
        <v>1102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4037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4037</v>
      </c>
      <c r="O80" s="1086"/>
      <c r="P80" s="1108">
        <f>+ROUND(OTCHET!E429,0)</f>
        <v>0</v>
      </c>
      <c r="Q80" s="1109">
        <f>+ROUND(OTCHET!L429,0)</f>
        <v>4037</v>
      </c>
      <c r="R80" s="1035"/>
      <c r="S80" s="1679" t="s">
        <v>1104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2239312</v>
      </c>
      <c r="G81" s="1231">
        <f>+ROUND(G79+G80,0)</f>
        <v>2077214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2077214</v>
      </c>
      <c r="O81" s="1086"/>
      <c r="P81" s="1230">
        <f>+ROUND(P79+P80,0)</f>
        <v>2239312</v>
      </c>
      <c r="Q81" s="1231">
        <f>+ROUND(Q79+Q80,0)</f>
        <v>2077214</v>
      </c>
      <c r="R81" s="1035"/>
      <c r="S81" s="1706" t="s">
        <v>1106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1112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1114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1116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1119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1121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1123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1125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1127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1130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1132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1134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1136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1140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1142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1144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1147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1149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1151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1154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1156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1158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1161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1163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1165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1167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1170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1174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1176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1178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1181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1183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8" t="s">
        <v>1185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1187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5"/>
      <c r="G134" s="1725"/>
      <c r="H134" s="1008"/>
      <c r="I134" s="1293" t="s">
        <v>1190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OBRAZOVANIE</v>
      </c>
      <c r="C11" s="694"/>
      <c r="D11" s="694"/>
      <c r="E11" s="695" t="s">
        <v>955</v>
      </c>
      <c r="F11" s="696">
        <f>OTCHET!F9</f>
        <v>45291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Мадан</v>
      </c>
      <c r="C13" s="701"/>
      <c r="D13" s="701"/>
      <c r="E13" s="704" t="str">
        <f>+OTCHET!E12</f>
        <v>код по ЕБК:</v>
      </c>
      <c r="F13" s="232" t="str">
        <f>+OTCHET!F12</f>
        <v>7106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474</v>
      </c>
      <c r="F22" s="752">
        <f>+F23+F25+F36+F37</f>
        <v>474</v>
      </c>
      <c r="G22" s="753">
        <f>+G23+G25+G36+G37</f>
        <v>474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474</v>
      </c>
      <c r="F25" s="771">
        <f>+F26+F30+F31+F32+F33</f>
        <v>474</v>
      </c>
      <c r="G25" s="772">
        <f>+G26+G30+G31+G32+G33</f>
        <v>474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474</v>
      </c>
      <c r="F32" s="804">
        <f t="shared" si="0"/>
        <v>474</v>
      </c>
      <c r="G32" s="805">
        <f>OTCHET!I110+OTCHET!I119+OTCHET!I135+OTCHET!I136</f>
        <v>474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2239786</v>
      </c>
      <c r="F38" s="836">
        <f>F39+F43+F44+F46+SUM(F48:F52)+F55</f>
        <v>2077688</v>
      </c>
      <c r="G38" s="837">
        <f>G39+G43+G44+G46+SUM(G48:G52)+G55</f>
        <v>1885188</v>
      </c>
      <c r="H38" s="838">
        <f>H39+H43+H44+H46+SUM(H48:H52)+H55</f>
        <v>0</v>
      </c>
      <c r="I38" s="838">
        <f>I39+I43+I44+I46+SUM(I48:I52)+I55</f>
        <v>192500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1752771</v>
      </c>
      <c r="F39" s="799">
        <f>SUM(F40:F42)</f>
        <v>1624520</v>
      </c>
      <c r="G39" s="800">
        <f>SUM(G40:G42)</f>
        <v>1624520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1369743</v>
      </c>
      <c r="F40" s="862">
        <f aca="true" t="shared" si="1" ref="F40:F55">+G40+H40+I40</f>
        <v>1276788</v>
      </c>
      <c r="G40" s="863">
        <f>OTCHET!I187</f>
        <v>1276788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76420</v>
      </c>
      <c r="F41" s="1623">
        <f t="shared" si="1"/>
        <v>61624</v>
      </c>
      <c r="G41" s="1624">
        <f>OTCHET!I190</f>
        <v>61624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306608</v>
      </c>
      <c r="F42" s="1623">
        <f t="shared" si="1"/>
        <v>286108</v>
      </c>
      <c r="G42" s="1624">
        <f>+OTCHET!I196+OTCHET!I204</f>
        <v>286108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458023</v>
      </c>
      <c r="F43" s="804">
        <f t="shared" si="1"/>
        <v>424176</v>
      </c>
      <c r="G43" s="805">
        <f>+OTCHET!I205+OTCHET!I223+OTCHET!I271</f>
        <v>259368</v>
      </c>
      <c r="H43" s="806">
        <f>+OTCHET!J205+OTCHET!J223+OTCHET!J271</f>
        <v>0</v>
      </c>
      <c r="I43" s="1399">
        <f>+OTCHET!K205+OTCHET!K223+OTCHET!K271</f>
        <v>164808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28992</v>
      </c>
      <c r="F49" s="804">
        <f t="shared" si="1"/>
        <v>28992</v>
      </c>
      <c r="G49" s="805">
        <f>OTCHET!I275+OTCHET!I276+OTCHET!I284+OTCHET!I287</f>
        <v>1300</v>
      </c>
      <c r="H49" s="806">
        <f>OTCHET!J275+OTCHET!J276+OTCHET!J284+OTCHET!J287</f>
        <v>0</v>
      </c>
      <c r="I49" s="1399">
        <f>OTCHET!K275+OTCHET!K276+OTCHET!K284+OTCHET!K287</f>
        <v>27692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2239312</v>
      </c>
      <c r="F56" s="881">
        <f>+F57+F58+F62</f>
        <v>2077214</v>
      </c>
      <c r="G56" s="882">
        <f>+G57+G58+G62</f>
        <v>1884714</v>
      </c>
      <c r="H56" s="883">
        <f>+H57+H58+H62</f>
        <v>192500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2239312</v>
      </c>
      <c r="F58" s="890">
        <f t="shared" si="2"/>
        <v>2077214</v>
      </c>
      <c r="G58" s="891">
        <f>+OTCHET!I383+OTCHET!I391+OTCHET!I396+OTCHET!I399+OTCHET!I402+OTCHET!I405+OTCHET!I406+OTCHET!I409+OTCHET!I422+OTCHET!I423+OTCHET!I424+OTCHET!I425+OTCHET!I426</f>
        <v>1884714</v>
      </c>
      <c r="H58" s="892">
        <f>+OTCHET!J383+OTCHET!J391+OTCHET!J396+OTCHET!J399+OTCHET!J402+OTCHET!J405+OTCHET!J406+OTCHET!J409+OTCHET!J422+OTCHET!J423+OTCHET!J424+OTCHET!J425+OTCHET!J426</f>
        <v>192500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4037</v>
      </c>
      <c r="G59" s="895">
        <f>+OTCHET!I422+OTCHET!I423+OTCHET!I424+OTCHET!I425+OTCHET!I426</f>
        <v>4037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192500</v>
      </c>
      <c r="I64" s="918">
        <f>+I22-I38+I56-I63</f>
        <v>-192500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192500</v>
      </c>
      <c r="I65" s="923">
        <f>+I$64+I$66</f>
        <v>-192500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192500</v>
      </c>
      <c r="I105" s="974">
        <f>+I$64+I$66</f>
        <v>-192500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2082</v>
      </c>
      <c r="C9" s="1767"/>
      <c r="D9" s="1768"/>
      <c r="E9" s="115">
        <f>DATE($C$3,1,1)</f>
        <v>44927</v>
      </c>
      <c r="F9" s="116">
        <v>45291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836" t="s">
        <v>954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Мадан</v>
      </c>
      <c r="C12" s="1770"/>
      <c r="D12" s="1771"/>
      <c r="E12" s="118" t="s">
        <v>948</v>
      </c>
      <c r="F12" s="1571" t="s">
        <v>1537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474</v>
      </c>
      <c r="F110" s="168">
        <f t="shared" si="21"/>
        <v>474</v>
      </c>
      <c r="G110" s="169">
        <f t="shared" si="21"/>
        <v>0</v>
      </c>
      <c r="H110" s="170">
        <f>SUM(H111:H118)</f>
        <v>0</v>
      </c>
      <c r="I110" s="168">
        <f t="shared" si="21"/>
        <v>474</v>
      </c>
      <c r="J110" s="169">
        <f t="shared" si="21"/>
        <v>0</v>
      </c>
      <c r="K110" s="170">
        <f>SUM(K111:K118)</f>
        <v>0</v>
      </c>
      <c r="L110" s="1365">
        <f t="shared" si="21"/>
        <v>474</v>
      </c>
      <c r="M110" s="7">
        <f t="shared" si="16"/>
        <v>1</v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474</v>
      </c>
      <c r="F118" s="173">
        <v>474</v>
      </c>
      <c r="G118" s="174"/>
      <c r="H118" s="175">
        <v>0</v>
      </c>
      <c r="I118" s="173">
        <v>474</v>
      </c>
      <c r="J118" s="174"/>
      <c r="K118" s="175">
        <v>0</v>
      </c>
      <c r="L118" s="287">
        <f t="shared" si="23"/>
        <v>474</v>
      </c>
      <c r="M118" s="7">
        <f t="shared" si="16"/>
        <v>1</v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474</v>
      </c>
      <c r="F167" s="211">
        <f t="shared" si="39"/>
        <v>474</v>
      </c>
      <c r="G167" s="212">
        <f t="shared" si="39"/>
        <v>0</v>
      </c>
      <c r="H167" s="213">
        <f t="shared" si="39"/>
        <v>0</v>
      </c>
      <c r="I167" s="211">
        <f t="shared" si="39"/>
        <v>474</v>
      </c>
      <c r="J167" s="212">
        <f t="shared" si="39"/>
        <v>0</v>
      </c>
      <c r="K167" s="213">
        <f t="shared" si="39"/>
        <v>0</v>
      </c>
      <c r="L167" s="210">
        <f t="shared" si="39"/>
        <v>474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OBRAZOVANIE</v>
      </c>
      <c r="C176" s="1779"/>
      <c r="D176" s="1780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Мадан</v>
      </c>
      <c r="C179" s="1770"/>
      <c r="D179" s="1771"/>
      <c r="E179" s="231" t="s">
        <v>876</v>
      </c>
      <c r="F179" s="232" t="str">
        <f>$F$12</f>
        <v>7106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1369743</v>
      </c>
      <c r="F187" s="274">
        <f t="shared" si="41"/>
        <v>1369743</v>
      </c>
      <c r="G187" s="275">
        <f t="shared" si="41"/>
        <v>0</v>
      </c>
      <c r="H187" s="276">
        <f t="shared" si="41"/>
        <v>0</v>
      </c>
      <c r="I187" s="274">
        <f t="shared" si="41"/>
        <v>1276788</v>
      </c>
      <c r="J187" s="275">
        <f t="shared" si="41"/>
        <v>0</v>
      </c>
      <c r="K187" s="276">
        <f t="shared" si="41"/>
        <v>0</v>
      </c>
      <c r="L187" s="273">
        <f t="shared" si="41"/>
        <v>1276788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1369743</v>
      </c>
      <c r="F188" s="282">
        <f t="shared" si="43"/>
        <v>1369743</v>
      </c>
      <c r="G188" s="283">
        <f t="shared" si="43"/>
        <v>0</v>
      </c>
      <c r="H188" s="284">
        <f t="shared" si="43"/>
        <v>0</v>
      </c>
      <c r="I188" s="282">
        <f t="shared" si="43"/>
        <v>1276788</v>
      </c>
      <c r="J188" s="283">
        <f t="shared" si="43"/>
        <v>0</v>
      </c>
      <c r="K188" s="284">
        <f t="shared" si="43"/>
        <v>0</v>
      </c>
      <c r="L188" s="281">
        <f t="shared" si="43"/>
        <v>1276788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76420</v>
      </c>
      <c r="F190" s="274">
        <f t="shared" si="44"/>
        <v>76420</v>
      </c>
      <c r="G190" s="275">
        <f t="shared" si="44"/>
        <v>0</v>
      </c>
      <c r="H190" s="276">
        <f t="shared" si="44"/>
        <v>0</v>
      </c>
      <c r="I190" s="274">
        <f t="shared" si="44"/>
        <v>61624</v>
      </c>
      <c r="J190" s="275">
        <f t="shared" si="44"/>
        <v>0</v>
      </c>
      <c r="K190" s="276">
        <f t="shared" si="44"/>
        <v>0</v>
      </c>
      <c r="L190" s="273">
        <f t="shared" si="44"/>
        <v>61624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2040</v>
      </c>
      <c r="F192" s="296">
        <f t="shared" si="45"/>
        <v>2040</v>
      </c>
      <c r="G192" s="297">
        <f t="shared" si="45"/>
        <v>0</v>
      </c>
      <c r="H192" s="298">
        <f t="shared" si="45"/>
        <v>0</v>
      </c>
      <c r="I192" s="296">
        <f t="shared" si="45"/>
        <v>840</v>
      </c>
      <c r="J192" s="297">
        <f t="shared" si="45"/>
        <v>0</v>
      </c>
      <c r="K192" s="298">
        <f t="shared" si="45"/>
        <v>0</v>
      </c>
      <c r="L192" s="295">
        <f t="shared" si="45"/>
        <v>840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53268</v>
      </c>
      <c r="F193" s="296">
        <f t="shared" si="45"/>
        <v>53268</v>
      </c>
      <c r="G193" s="297">
        <f t="shared" si="45"/>
        <v>0</v>
      </c>
      <c r="H193" s="298">
        <f t="shared" si="45"/>
        <v>0</v>
      </c>
      <c r="I193" s="296">
        <f t="shared" si="45"/>
        <v>39672</v>
      </c>
      <c r="J193" s="297">
        <f t="shared" si="45"/>
        <v>0</v>
      </c>
      <c r="K193" s="298">
        <f t="shared" si="45"/>
        <v>0</v>
      </c>
      <c r="L193" s="295">
        <f t="shared" si="45"/>
        <v>39672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7156</v>
      </c>
      <c r="F194" s="296">
        <f t="shared" si="45"/>
        <v>7156</v>
      </c>
      <c r="G194" s="297">
        <f t="shared" si="45"/>
        <v>0</v>
      </c>
      <c r="H194" s="298">
        <f t="shared" si="45"/>
        <v>0</v>
      </c>
      <c r="I194" s="296">
        <f t="shared" si="45"/>
        <v>7156</v>
      </c>
      <c r="J194" s="297">
        <f t="shared" si="45"/>
        <v>0</v>
      </c>
      <c r="K194" s="298">
        <f t="shared" si="45"/>
        <v>0</v>
      </c>
      <c r="L194" s="295">
        <f t="shared" si="45"/>
        <v>7156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13956</v>
      </c>
      <c r="F195" s="288">
        <f t="shared" si="45"/>
        <v>13956</v>
      </c>
      <c r="G195" s="289">
        <f t="shared" si="45"/>
        <v>0</v>
      </c>
      <c r="H195" s="290">
        <f t="shared" si="45"/>
        <v>0</v>
      </c>
      <c r="I195" s="288">
        <f t="shared" si="45"/>
        <v>13956</v>
      </c>
      <c r="J195" s="289">
        <f t="shared" si="45"/>
        <v>0</v>
      </c>
      <c r="K195" s="290">
        <f t="shared" si="45"/>
        <v>0</v>
      </c>
      <c r="L195" s="287">
        <f t="shared" si="45"/>
        <v>13956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306608</v>
      </c>
      <c r="F196" s="274">
        <f t="shared" si="46"/>
        <v>306608</v>
      </c>
      <c r="G196" s="275">
        <f t="shared" si="46"/>
        <v>0</v>
      </c>
      <c r="H196" s="276">
        <f t="shared" si="46"/>
        <v>0</v>
      </c>
      <c r="I196" s="274">
        <f t="shared" si="46"/>
        <v>286108</v>
      </c>
      <c r="J196" s="275">
        <f t="shared" si="46"/>
        <v>0</v>
      </c>
      <c r="K196" s="276">
        <f t="shared" si="46"/>
        <v>0</v>
      </c>
      <c r="L196" s="273">
        <f t="shared" si="46"/>
        <v>286108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154040</v>
      </c>
      <c r="F197" s="282">
        <f t="shared" si="47"/>
        <v>154040</v>
      </c>
      <c r="G197" s="283">
        <f t="shared" si="47"/>
        <v>0</v>
      </c>
      <c r="H197" s="284">
        <f t="shared" si="47"/>
        <v>0</v>
      </c>
      <c r="I197" s="282">
        <f t="shared" si="47"/>
        <v>149040</v>
      </c>
      <c r="J197" s="283">
        <f t="shared" si="47"/>
        <v>0</v>
      </c>
      <c r="K197" s="284">
        <f t="shared" si="47"/>
        <v>0</v>
      </c>
      <c r="L197" s="281">
        <f t="shared" si="47"/>
        <v>149040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41330</v>
      </c>
      <c r="F198" s="296">
        <f t="shared" si="47"/>
        <v>41330</v>
      </c>
      <c r="G198" s="297">
        <f t="shared" si="47"/>
        <v>0</v>
      </c>
      <c r="H198" s="298">
        <f t="shared" si="47"/>
        <v>0</v>
      </c>
      <c r="I198" s="296">
        <f t="shared" si="47"/>
        <v>35830</v>
      </c>
      <c r="J198" s="297">
        <f t="shared" si="47"/>
        <v>0</v>
      </c>
      <c r="K198" s="298">
        <f t="shared" si="47"/>
        <v>0</v>
      </c>
      <c r="L198" s="295">
        <f t="shared" si="47"/>
        <v>35830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69673</v>
      </c>
      <c r="F200" s="296">
        <f t="shared" si="47"/>
        <v>69673</v>
      </c>
      <c r="G200" s="297">
        <f t="shared" si="47"/>
        <v>0</v>
      </c>
      <c r="H200" s="298">
        <f t="shared" si="47"/>
        <v>0</v>
      </c>
      <c r="I200" s="296">
        <f t="shared" si="47"/>
        <v>64673</v>
      </c>
      <c r="J200" s="297">
        <f t="shared" si="47"/>
        <v>0</v>
      </c>
      <c r="K200" s="298">
        <f t="shared" si="47"/>
        <v>0</v>
      </c>
      <c r="L200" s="295">
        <f t="shared" si="47"/>
        <v>64673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41565</v>
      </c>
      <c r="F201" s="296">
        <f t="shared" si="47"/>
        <v>41565</v>
      </c>
      <c r="G201" s="297">
        <f t="shared" si="47"/>
        <v>0</v>
      </c>
      <c r="H201" s="298">
        <f t="shared" si="47"/>
        <v>0</v>
      </c>
      <c r="I201" s="296">
        <f t="shared" si="47"/>
        <v>36565</v>
      </c>
      <c r="J201" s="297">
        <f t="shared" si="47"/>
        <v>0</v>
      </c>
      <c r="K201" s="298">
        <f t="shared" si="47"/>
        <v>0</v>
      </c>
      <c r="L201" s="295">
        <f t="shared" si="47"/>
        <v>36565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450715</v>
      </c>
      <c r="F205" s="274">
        <f t="shared" si="48"/>
        <v>293215</v>
      </c>
      <c r="G205" s="275">
        <f t="shared" si="48"/>
        <v>0</v>
      </c>
      <c r="H205" s="276">
        <f t="shared" si="48"/>
        <v>157500</v>
      </c>
      <c r="I205" s="274">
        <f t="shared" si="48"/>
        <v>259368</v>
      </c>
      <c r="J205" s="275">
        <f t="shared" si="48"/>
        <v>0</v>
      </c>
      <c r="K205" s="276">
        <f t="shared" si="48"/>
        <v>157500</v>
      </c>
      <c r="L205" s="310">
        <f t="shared" si="48"/>
        <v>416868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102000</v>
      </c>
      <c r="F206" s="282">
        <f t="shared" si="49"/>
        <v>102000</v>
      </c>
      <c r="G206" s="283">
        <f t="shared" si="49"/>
        <v>0</v>
      </c>
      <c r="H206" s="284">
        <f t="shared" si="49"/>
        <v>0</v>
      </c>
      <c r="I206" s="282">
        <f t="shared" si="49"/>
        <v>88864</v>
      </c>
      <c r="J206" s="283">
        <f t="shared" si="49"/>
        <v>0</v>
      </c>
      <c r="K206" s="284">
        <f t="shared" si="49"/>
        <v>0</v>
      </c>
      <c r="L206" s="281">
        <f t="shared" si="49"/>
        <v>88864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12128</v>
      </c>
      <c r="F208" s="296">
        <f t="shared" si="49"/>
        <v>12128</v>
      </c>
      <c r="G208" s="297">
        <f t="shared" si="49"/>
        <v>0</v>
      </c>
      <c r="H208" s="298">
        <f t="shared" si="49"/>
        <v>0</v>
      </c>
      <c r="I208" s="296">
        <f t="shared" si="49"/>
        <v>12128</v>
      </c>
      <c r="J208" s="297">
        <f t="shared" si="49"/>
        <v>0</v>
      </c>
      <c r="K208" s="298">
        <f t="shared" si="49"/>
        <v>0</v>
      </c>
      <c r="L208" s="295">
        <f t="shared" si="49"/>
        <v>12128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12654</v>
      </c>
      <c r="F209" s="296">
        <f t="shared" si="49"/>
        <v>12654</v>
      </c>
      <c r="G209" s="297">
        <f t="shared" si="49"/>
        <v>0</v>
      </c>
      <c r="H209" s="298">
        <f t="shared" si="49"/>
        <v>0</v>
      </c>
      <c r="I209" s="296">
        <f t="shared" si="49"/>
        <v>12063</v>
      </c>
      <c r="J209" s="297">
        <f t="shared" si="49"/>
        <v>0</v>
      </c>
      <c r="K209" s="298">
        <f t="shared" si="49"/>
        <v>0</v>
      </c>
      <c r="L209" s="295">
        <f t="shared" si="49"/>
        <v>12063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61453</v>
      </c>
      <c r="F210" s="296">
        <f t="shared" si="49"/>
        <v>41596</v>
      </c>
      <c r="G210" s="297">
        <f t="shared" si="49"/>
        <v>0</v>
      </c>
      <c r="H210" s="298">
        <f t="shared" si="49"/>
        <v>19857</v>
      </c>
      <c r="I210" s="296">
        <f t="shared" si="49"/>
        <v>41308</v>
      </c>
      <c r="J210" s="297">
        <f t="shared" si="49"/>
        <v>0</v>
      </c>
      <c r="K210" s="298">
        <f t="shared" si="49"/>
        <v>25328</v>
      </c>
      <c r="L210" s="295">
        <f t="shared" si="49"/>
        <v>66636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121500</v>
      </c>
      <c r="F211" s="315">
        <f t="shared" si="49"/>
        <v>71500</v>
      </c>
      <c r="G211" s="316">
        <f t="shared" si="49"/>
        <v>0</v>
      </c>
      <c r="H211" s="317">
        <f t="shared" si="49"/>
        <v>50000</v>
      </c>
      <c r="I211" s="315">
        <f t="shared" si="49"/>
        <v>61180</v>
      </c>
      <c r="J211" s="316">
        <f t="shared" si="49"/>
        <v>0</v>
      </c>
      <c r="K211" s="317">
        <f t="shared" si="49"/>
        <v>47200</v>
      </c>
      <c r="L211" s="314">
        <f t="shared" si="49"/>
        <v>108380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30037</v>
      </c>
      <c r="F212" s="321">
        <f t="shared" si="49"/>
        <v>30037</v>
      </c>
      <c r="G212" s="322">
        <f t="shared" si="49"/>
        <v>0</v>
      </c>
      <c r="H212" s="323">
        <f t="shared" si="49"/>
        <v>0</v>
      </c>
      <c r="I212" s="321">
        <f t="shared" si="49"/>
        <v>24561</v>
      </c>
      <c r="J212" s="322">
        <f t="shared" si="49"/>
        <v>0</v>
      </c>
      <c r="K212" s="323">
        <f t="shared" si="49"/>
        <v>0</v>
      </c>
      <c r="L212" s="320">
        <f t="shared" si="49"/>
        <v>24561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107543</v>
      </c>
      <c r="F213" s="327">
        <f t="shared" si="49"/>
        <v>20000</v>
      </c>
      <c r="G213" s="328">
        <f t="shared" si="49"/>
        <v>0</v>
      </c>
      <c r="H213" s="329">
        <f t="shared" si="49"/>
        <v>87543</v>
      </c>
      <c r="I213" s="327">
        <f t="shared" si="49"/>
        <v>16575</v>
      </c>
      <c r="J213" s="328">
        <f t="shared" si="49"/>
        <v>0</v>
      </c>
      <c r="K213" s="329">
        <f t="shared" si="49"/>
        <v>84873</v>
      </c>
      <c r="L213" s="326">
        <f t="shared" si="49"/>
        <v>101448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400</v>
      </c>
      <c r="F214" s="321">
        <f t="shared" si="49"/>
        <v>300</v>
      </c>
      <c r="G214" s="322">
        <f t="shared" si="49"/>
        <v>0</v>
      </c>
      <c r="H214" s="323">
        <f t="shared" si="49"/>
        <v>100</v>
      </c>
      <c r="I214" s="321">
        <f t="shared" si="49"/>
        <v>233</v>
      </c>
      <c r="J214" s="322">
        <f t="shared" si="49"/>
        <v>0</v>
      </c>
      <c r="K214" s="323">
        <f t="shared" si="49"/>
        <v>99</v>
      </c>
      <c r="L214" s="320">
        <f t="shared" si="49"/>
        <v>332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3000</v>
      </c>
      <c r="F217" s="321">
        <f t="shared" si="50"/>
        <v>3000</v>
      </c>
      <c r="G217" s="322">
        <f t="shared" si="50"/>
        <v>0</v>
      </c>
      <c r="H217" s="323">
        <f t="shared" si="50"/>
        <v>0</v>
      </c>
      <c r="I217" s="321">
        <f t="shared" si="50"/>
        <v>2456</v>
      </c>
      <c r="J217" s="322">
        <f t="shared" si="50"/>
        <v>0</v>
      </c>
      <c r="K217" s="323">
        <f t="shared" si="50"/>
        <v>0</v>
      </c>
      <c r="L217" s="320">
        <f t="shared" si="50"/>
        <v>2456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7308</v>
      </c>
      <c r="F223" s="274">
        <f t="shared" si="51"/>
        <v>0</v>
      </c>
      <c r="G223" s="275">
        <f t="shared" si="51"/>
        <v>0</v>
      </c>
      <c r="H223" s="276">
        <f t="shared" si="51"/>
        <v>7308</v>
      </c>
      <c r="I223" s="274">
        <f t="shared" si="51"/>
        <v>0</v>
      </c>
      <c r="J223" s="275">
        <f t="shared" si="51"/>
        <v>0</v>
      </c>
      <c r="K223" s="276">
        <f t="shared" si="51"/>
        <v>7308</v>
      </c>
      <c r="L223" s="310">
        <f t="shared" si="51"/>
        <v>7308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7308</v>
      </c>
      <c r="F225" s="296">
        <f t="shared" si="52"/>
        <v>0</v>
      </c>
      <c r="G225" s="297">
        <f t="shared" si="52"/>
        <v>0</v>
      </c>
      <c r="H225" s="298">
        <f t="shared" si="52"/>
        <v>7308</v>
      </c>
      <c r="I225" s="296">
        <f t="shared" si="52"/>
        <v>0</v>
      </c>
      <c r="J225" s="297">
        <f t="shared" si="52"/>
        <v>0</v>
      </c>
      <c r="K225" s="298">
        <f t="shared" si="52"/>
        <v>7308</v>
      </c>
      <c r="L225" s="295">
        <f t="shared" si="52"/>
        <v>7308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1643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1648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1645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1646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8970</v>
      </c>
      <c r="F275" s="274">
        <f t="shared" si="68"/>
        <v>0</v>
      </c>
      <c r="G275" s="275">
        <f t="shared" si="68"/>
        <v>0</v>
      </c>
      <c r="H275" s="276">
        <f t="shared" si="68"/>
        <v>8970</v>
      </c>
      <c r="I275" s="274">
        <f t="shared" si="68"/>
        <v>0</v>
      </c>
      <c r="J275" s="275">
        <f t="shared" si="68"/>
        <v>0</v>
      </c>
      <c r="K275" s="276">
        <f t="shared" si="68"/>
        <v>8970</v>
      </c>
      <c r="L275" s="310">
        <f t="shared" si="68"/>
        <v>8970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20022</v>
      </c>
      <c r="F276" s="274">
        <f t="shared" si="68"/>
        <v>1300</v>
      </c>
      <c r="G276" s="275">
        <f t="shared" si="68"/>
        <v>0</v>
      </c>
      <c r="H276" s="276">
        <f t="shared" si="68"/>
        <v>18722</v>
      </c>
      <c r="I276" s="274">
        <f t="shared" si="68"/>
        <v>1300</v>
      </c>
      <c r="J276" s="275">
        <f t="shared" si="68"/>
        <v>0</v>
      </c>
      <c r="K276" s="276">
        <f t="shared" si="68"/>
        <v>18722</v>
      </c>
      <c r="L276" s="310">
        <f t="shared" si="68"/>
        <v>20022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17673</v>
      </c>
      <c r="F279" s="296">
        <f t="shared" si="69"/>
        <v>0</v>
      </c>
      <c r="G279" s="297">
        <f t="shared" si="69"/>
        <v>0</v>
      </c>
      <c r="H279" s="298">
        <f t="shared" si="69"/>
        <v>17673</v>
      </c>
      <c r="I279" s="296">
        <f t="shared" si="69"/>
        <v>0</v>
      </c>
      <c r="J279" s="297">
        <f t="shared" si="69"/>
        <v>0</v>
      </c>
      <c r="K279" s="298">
        <f t="shared" si="69"/>
        <v>17673</v>
      </c>
      <c r="L279" s="295">
        <f t="shared" si="69"/>
        <v>17673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2349</v>
      </c>
      <c r="F281" s="296">
        <f t="shared" si="69"/>
        <v>1300</v>
      </c>
      <c r="G281" s="297">
        <f t="shared" si="69"/>
        <v>0</v>
      </c>
      <c r="H281" s="298">
        <f t="shared" si="69"/>
        <v>1049</v>
      </c>
      <c r="I281" s="296">
        <f t="shared" si="69"/>
        <v>1300</v>
      </c>
      <c r="J281" s="297">
        <f t="shared" si="69"/>
        <v>0</v>
      </c>
      <c r="K281" s="298">
        <f t="shared" si="69"/>
        <v>1049</v>
      </c>
      <c r="L281" s="295">
        <f t="shared" si="69"/>
        <v>2349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2239786</v>
      </c>
      <c r="F301" s="396">
        <f t="shared" si="77"/>
        <v>2047286</v>
      </c>
      <c r="G301" s="397">
        <f t="shared" si="77"/>
        <v>0</v>
      </c>
      <c r="H301" s="398">
        <f t="shared" si="77"/>
        <v>192500</v>
      </c>
      <c r="I301" s="396">
        <f t="shared" si="77"/>
        <v>1885188</v>
      </c>
      <c r="J301" s="397">
        <f t="shared" si="77"/>
        <v>0</v>
      </c>
      <c r="K301" s="398">
        <f t="shared" si="77"/>
        <v>192500</v>
      </c>
      <c r="L301" s="395">
        <f t="shared" si="77"/>
        <v>2077688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OBRAZOVANIE</v>
      </c>
      <c r="C350" s="1779"/>
      <c r="D350" s="1780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Мадан</v>
      </c>
      <c r="C353" s="1770"/>
      <c r="D353" s="1771"/>
      <c r="E353" s="410" t="s">
        <v>876</v>
      </c>
      <c r="F353" s="232" t="str">
        <f>$F$12</f>
        <v>7106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2235562</v>
      </c>
      <c r="F391" s="455">
        <f t="shared" si="87"/>
        <v>2043062</v>
      </c>
      <c r="G391" s="469">
        <f t="shared" si="87"/>
        <v>192500</v>
      </c>
      <c r="H391" s="441">
        <f>SUM(H392:H395)</f>
        <v>0</v>
      </c>
      <c r="I391" s="455">
        <f t="shared" si="87"/>
        <v>1876927</v>
      </c>
      <c r="J391" s="440">
        <f t="shared" si="87"/>
        <v>192500</v>
      </c>
      <c r="K391" s="441">
        <f>SUM(K392:K395)</f>
        <v>0</v>
      </c>
      <c r="L391" s="1367">
        <f t="shared" si="87"/>
        <v>2069427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2235562</v>
      </c>
      <c r="F395" s="173">
        <v>2043062</v>
      </c>
      <c r="G395" s="174">
        <v>192500</v>
      </c>
      <c r="H395" s="175">
        <v>0</v>
      </c>
      <c r="I395" s="173">
        <v>1876927</v>
      </c>
      <c r="J395" s="174">
        <v>192500</v>
      </c>
      <c r="K395" s="175">
        <v>0</v>
      </c>
      <c r="L395" s="1377">
        <f>I395+J395+K395</f>
        <v>2069427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907</v>
      </c>
      <c r="D402" s="1800"/>
      <c r="E402" s="1367">
        <f aca="true" t="shared" si="90" ref="E402:L402">SUM(E403:E404)</f>
        <v>3750</v>
      </c>
      <c r="F402" s="455">
        <f t="shared" si="90"/>
        <v>3750</v>
      </c>
      <c r="G402" s="469">
        <f t="shared" si="90"/>
        <v>0</v>
      </c>
      <c r="H402" s="441">
        <f>SUM(H403:H404)</f>
        <v>0</v>
      </c>
      <c r="I402" s="455">
        <f t="shared" si="90"/>
        <v>3750</v>
      </c>
      <c r="J402" s="440">
        <f t="shared" si="90"/>
        <v>0</v>
      </c>
      <c r="K402" s="441">
        <f>SUM(K403:K404)</f>
        <v>0</v>
      </c>
      <c r="L402" s="1367">
        <f t="shared" si="90"/>
        <v>3750</v>
      </c>
      <c r="M402" s="7">
        <f t="shared" si="80"/>
        <v>1</v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3750</v>
      </c>
      <c r="F403" s="152">
        <v>3750</v>
      </c>
      <c r="G403" s="153"/>
      <c r="H403" s="154">
        <v>0</v>
      </c>
      <c r="I403" s="152">
        <v>3750</v>
      </c>
      <c r="J403" s="153"/>
      <c r="K403" s="154">
        <v>0</v>
      </c>
      <c r="L403" s="1368">
        <f>I403+J403+K403</f>
        <v>3750</v>
      </c>
      <c r="M403" s="7">
        <f t="shared" si="80"/>
        <v>1</v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2239312</v>
      </c>
      <c r="F419" s="491">
        <f t="shared" si="95"/>
        <v>2046812</v>
      </c>
      <c r="G419" s="492">
        <f t="shared" si="95"/>
        <v>192500</v>
      </c>
      <c r="H419" s="511">
        <f>SUM(H361,H375,H383,H388,H391,H396,H399,H402,H405,H406,H409,H412)</f>
        <v>0</v>
      </c>
      <c r="I419" s="491">
        <f t="shared" si="95"/>
        <v>1880677</v>
      </c>
      <c r="J419" s="492">
        <f t="shared" si="95"/>
        <v>192500</v>
      </c>
      <c r="K419" s="511">
        <f>SUM(K361,K375,K383,K388,K391,K396,K399,K402,K405,K406,K409,K412)</f>
        <v>0</v>
      </c>
      <c r="L419" s="508">
        <f t="shared" si="95"/>
        <v>2073177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3">
        <v>0</v>
      </c>
      <c r="I424" s="479">
        <v>4037</v>
      </c>
      <c r="J424" s="480"/>
      <c r="K424" s="1463">
        <v>0</v>
      </c>
      <c r="L424" s="1367">
        <f>I424+J424+K424</f>
        <v>4037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911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4037</v>
      </c>
      <c r="J429" s="510">
        <f t="shared" si="97"/>
        <v>0</v>
      </c>
      <c r="K429" s="511">
        <f t="shared" si="97"/>
        <v>0</v>
      </c>
      <c r="L429" s="508">
        <f t="shared" si="97"/>
        <v>4037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OBRAZOVANIE</v>
      </c>
      <c r="C435" s="1779"/>
      <c r="D435" s="1780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Мадан</v>
      </c>
      <c r="C438" s="1770"/>
      <c r="D438" s="1771"/>
      <c r="E438" s="410" t="s">
        <v>876</v>
      </c>
      <c r="F438" s="232" t="str">
        <f>$F$12</f>
        <v>7106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192500</v>
      </c>
      <c r="H445" s="540">
        <f t="shared" si="99"/>
        <v>-192500</v>
      </c>
      <c r="I445" s="538">
        <f t="shared" si="99"/>
        <v>0</v>
      </c>
      <c r="J445" s="539">
        <f t="shared" si="99"/>
        <v>192500</v>
      </c>
      <c r="K445" s="540">
        <f t="shared" si="99"/>
        <v>-192500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OBRAZOVANIE</v>
      </c>
      <c r="C451" s="1779"/>
      <c r="D451" s="1780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Мадан</v>
      </c>
      <c r="C454" s="1770"/>
      <c r="D454" s="1771"/>
      <c r="E454" s="410" t="s">
        <v>876</v>
      </c>
      <c r="F454" s="232" t="str">
        <f>$F$12</f>
        <v>7106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1941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915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920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921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922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923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925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926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927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928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937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0</v>
      </c>
      <c r="J573" s="153">
        <v>0</v>
      </c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942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819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863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866</v>
      </c>
      <c r="C604" s="1827"/>
      <c r="D604" s="661" t="s">
        <v>867</v>
      </c>
      <c r="E604" s="662"/>
      <c r="F604" s="663"/>
      <c r="G604" s="1828" t="s">
        <v>863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868</v>
      </c>
      <c r="E605" s="665"/>
      <c r="F605" s="666"/>
      <c r="G605" s="667" t="s">
        <v>869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OBRAZOVANIE</v>
      </c>
      <c r="C623" s="1779"/>
      <c r="D623" s="1780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Мадан</v>
      </c>
      <c r="C626" s="1842"/>
      <c r="D626" s="1843"/>
      <c r="E626" s="410" t="s">
        <v>876</v>
      </c>
      <c r="F626" s="1349" t="str">
        <f>$F$12</f>
        <v>7106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2009</v>
      </c>
      <c r="C634" s="1447">
        <f>VLOOKUP(D635,EBK_DEIN2,2,FALSE)</f>
        <v>3311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3311</v>
      </c>
      <c r="D635" s="1441" t="s">
        <v>1953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1369743</v>
      </c>
      <c r="F637" s="274">
        <f t="shared" si="134"/>
        <v>1369743</v>
      </c>
      <c r="G637" s="275">
        <f t="shared" si="134"/>
        <v>0</v>
      </c>
      <c r="H637" s="276">
        <f t="shared" si="134"/>
        <v>0</v>
      </c>
      <c r="I637" s="274">
        <f t="shared" si="134"/>
        <v>1276788</v>
      </c>
      <c r="J637" s="275">
        <f t="shared" si="134"/>
        <v>0</v>
      </c>
      <c r="K637" s="276">
        <f t="shared" si="134"/>
        <v>0</v>
      </c>
      <c r="L637" s="273">
        <f t="shared" si="134"/>
        <v>1276788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1369743</v>
      </c>
      <c r="F638" s="152">
        <v>1369743</v>
      </c>
      <c r="G638" s="153"/>
      <c r="H638" s="1407"/>
      <c r="I638" s="152">
        <v>1276788</v>
      </c>
      <c r="J638" s="153"/>
      <c r="K638" s="1407"/>
      <c r="L638" s="281">
        <f>I638+J638+K638</f>
        <v>1276788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76420</v>
      </c>
      <c r="F640" s="274">
        <f t="shared" si="136"/>
        <v>76420</v>
      </c>
      <c r="G640" s="275">
        <f t="shared" si="136"/>
        <v>0</v>
      </c>
      <c r="H640" s="276">
        <f t="shared" si="136"/>
        <v>0</v>
      </c>
      <c r="I640" s="274">
        <f t="shared" si="136"/>
        <v>61624</v>
      </c>
      <c r="J640" s="275">
        <f t="shared" si="136"/>
        <v>0</v>
      </c>
      <c r="K640" s="276">
        <f t="shared" si="136"/>
        <v>0</v>
      </c>
      <c r="L640" s="273">
        <f t="shared" si="136"/>
        <v>61624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2040</v>
      </c>
      <c r="F642" s="158">
        <v>2040</v>
      </c>
      <c r="G642" s="159"/>
      <c r="H642" s="1409"/>
      <c r="I642" s="158">
        <v>840</v>
      </c>
      <c r="J642" s="159"/>
      <c r="K642" s="1409"/>
      <c r="L642" s="295">
        <f>I642+J642+K642</f>
        <v>840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53268</v>
      </c>
      <c r="F643" s="158">
        <v>53268</v>
      </c>
      <c r="G643" s="159"/>
      <c r="H643" s="1409"/>
      <c r="I643" s="158">
        <v>39672</v>
      </c>
      <c r="J643" s="159"/>
      <c r="K643" s="1409"/>
      <c r="L643" s="295">
        <f>I643+J643+K643</f>
        <v>39672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7156</v>
      </c>
      <c r="F644" s="158">
        <v>7156</v>
      </c>
      <c r="G644" s="159"/>
      <c r="H644" s="1409"/>
      <c r="I644" s="158">
        <v>7156</v>
      </c>
      <c r="J644" s="159"/>
      <c r="K644" s="1409"/>
      <c r="L644" s="295">
        <f>I644+J644+K644</f>
        <v>7156</v>
      </c>
      <c r="M644" s="12">
        <f t="shared" si="135"/>
        <v>1</v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13956</v>
      </c>
      <c r="F645" s="173">
        <v>13956</v>
      </c>
      <c r="G645" s="174"/>
      <c r="H645" s="1410"/>
      <c r="I645" s="173">
        <v>13956</v>
      </c>
      <c r="J645" s="174"/>
      <c r="K645" s="1410"/>
      <c r="L645" s="287">
        <f>I645+J645+K645</f>
        <v>13956</v>
      </c>
      <c r="M645" s="12">
        <f t="shared" si="135"/>
        <v>1</v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306608</v>
      </c>
      <c r="F646" s="274">
        <f t="shared" si="137"/>
        <v>306608</v>
      </c>
      <c r="G646" s="275">
        <f t="shared" si="137"/>
        <v>0</v>
      </c>
      <c r="H646" s="276">
        <f t="shared" si="137"/>
        <v>0</v>
      </c>
      <c r="I646" s="274">
        <f t="shared" si="137"/>
        <v>286108</v>
      </c>
      <c r="J646" s="275">
        <f t="shared" si="137"/>
        <v>0</v>
      </c>
      <c r="K646" s="276">
        <f t="shared" si="137"/>
        <v>0</v>
      </c>
      <c r="L646" s="273">
        <f t="shared" si="137"/>
        <v>286108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154040</v>
      </c>
      <c r="F647" s="152">
        <v>154040</v>
      </c>
      <c r="G647" s="153"/>
      <c r="H647" s="1407"/>
      <c r="I647" s="152">
        <v>149040</v>
      </c>
      <c r="J647" s="153"/>
      <c r="K647" s="1407"/>
      <c r="L647" s="281">
        <f aca="true" t="shared" si="139" ref="L647:L654">I647+J647+K647</f>
        <v>149040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41330</v>
      </c>
      <c r="F648" s="158">
        <v>41330</v>
      </c>
      <c r="G648" s="159"/>
      <c r="H648" s="1409"/>
      <c r="I648" s="158">
        <v>35830</v>
      </c>
      <c r="J648" s="159"/>
      <c r="K648" s="1409"/>
      <c r="L648" s="295">
        <f t="shared" si="139"/>
        <v>35830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69673</v>
      </c>
      <c r="F650" s="158">
        <v>69673</v>
      </c>
      <c r="G650" s="159"/>
      <c r="H650" s="1409"/>
      <c r="I650" s="158">
        <v>64673</v>
      </c>
      <c r="J650" s="159"/>
      <c r="K650" s="1409"/>
      <c r="L650" s="295">
        <f t="shared" si="139"/>
        <v>64673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41565</v>
      </c>
      <c r="F651" s="158">
        <v>41565</v>
      </c>
      <c r="G651" s="159"/>
      <c r="H651" s="1409"/>
      <c r="I651" s="158">
        <v>36565</v>
      </c>
      <c r="J651" s="159"/>
      <c r="K651" s="1409"/>
      <c r="L651" s="295">
        <f t="shared" si="139"/>
        <v>36565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449869</v>
      </c>
      <c r="F655" s="274">
        <f t="shared" si="140"/>
        <v>292369</v>
      </c>
      <c r="G655" s="275">
        <f t="shared" si="140"/>
        <v>0</v>
      </c>
      <c r="H655" s="276">
        <f t="shared" si="140"/>
        <v>157500</v>
      </c>
      <c r="I655" s="274">
        <f t="shared" si="140"/>
        <v>258522</v>
      </c>
      <c r="J655" s="275">
        <f t="shared" si="140"/>
        <v>0</v>
      </c>
      <c r="K655" s="276">
        <f t="shared" si="140"/>
        <v>157500</v>
      </c>
      <c r="L655" s="310">
        <f t="shared" si="140"/>
        <v>416022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102000</v>
      </c>
      <c r="F656" s="152">
        <v>102000</v>
      </c>
      <c r="G656" s="153"/>
      <c r="H656" s="1407"/>
      <c r="I656" s="152">
        <v>88864</v>
      </c>
      <c r="J656" s="153"/>
      <c r="K656" s="1407"/>
      <c r="L656" s="281">
        <f aca="true" t="shared" si="142" ref="L656:L672">I656+J656+K656</f>
        <v>88864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12128</v>
      </c>
      <c r="F658" s="158">
        <v>12128</v>
      </c>
      <c r="G658" s="159"/>
      <c r="H658" s="1409"/>
      <c r="I658" s="158">
        <v>12128</v>
      </c>
      <c r="J658" s="159"/>
      <c r="K658" s="1409"/>
      <c r="L658" s="295">
        <f t="shared" si="142"/>
        <v>12128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12654</v>
      </c>
      <c r="F659" s="158">
        <v>12654</v>
      </c>
      <c r="G659" s="159"/>
      <c r="H659" s="1409"/>
      <c r="I659" s="158">
        <v>12063</v>
      </c>
      <c r="J659" s="159"/>
      <c r="K659" s="1409"/>
      <c r="L659" s="295">
        <f t="shared" si="142"/>
        <v>12063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60607</v>
      </c>
      <c r="F660" s="158">
        <v>40750</v>
      </c>
      <c r="G660" s="159"/>
      <c r="H660" s="1409">
        <v>19857</v>
      </c>
      <c r="I660" s="158">
        <v>40462</v>
      </c>
      <c r="J660" s="159"/>
      <c r="K660" s="1409">
        <v>25328</v>
      </c>
      <c r="L660" s="295">
        <f t="shared" si="142"/>
        <v>65790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121500</v>
      </c>
      <c r="F661" s="164">
        <v>71500</v>
      </c>
      <c r="G661" s="165"/>
      <c r="H661" s="1408">
        <v>50000</v>
      </c>
      <c r="I661" s="164">
        <v>61180</v>
      </c>
      <c r="J661" s="165"/>
      <c r="K661" s="1408">
        <v>47200</v>
      </c>
      <c r="L661" s="314">
        <f t="shared" si="142"/>
        <v>108380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30037</v>
      </c>
      <c r="F662" s="450">
        <v>30037</v>
      </c>
      <c r="G662" s="451"/>
      <c r="H662" s="1417"/>
      <c r="I662" s="450">
        <v>24561</v>
      </c>
      <c r="J662" s="451"/>
      <c r="K662" s="1417"/>
      <c r="L662" s="320">
        <f t="shared" si="142"/>
        <v>24561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107543</v>
      </c>
      <c r="F663" s="445">
        <v>20000</v>
      </c>
      <c r="G663" s="446"/>
      <c r="H663" s="1414">
        <v>87543</v>
      </c>
      <c r="I663" s="445">
        <v>16575</v>
      </c>
      <c r="J663" s="446"/>
      <c r="K663" s="1414">
        <v>84873</v>
      </c>
      <c r="L663" s="326">
        <f t="shared" si="142"/>
        <v>101448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400</v>
      </c>
      <c r="F664" s="450">
        <v>300</v>
      </c>
      <c r="G664" s="451"/>
      <c r="H664" s="1417">
        <v>100</v>
      </c>
      <c r="I664" s="450">
        <v>233</v>
      </c>
      <c r="J664" s="451"/>
      <c r="K664" s="1417">
        <v>99</v>
      </c>
      <c r="L664" s="320">
        <f t="shared" si="142"/>
        <v>332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3000</v>
      </c>
      <c r="F667" s="450">
        <v>3000</v>
      </c>
      <c r="G667" s="451"/>
      <c r="H667" s="1417"/>
      <c r="I667" s="450">
        <v>2456</v>
      </c>
      <c r="J667" s="451"/>
      <c r="K667" s="1417"/>
      <c r="L667" s="320">
        <f t="shared" si="142"/>
        <v>2456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>
        <v>0</v>
      </c>
      <c r="G672" s="174"/>
      <c r="H672" s="1410">
        <v>0</v>
      </c>
      <c r="I672" s="173">
        <v>0</v>
      </c>
      <c r="J672" s="174"/>
      <c r="K672" s="1410">
        <v>0</v>
      </c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7308</v>
      </c>
      <c r="F673" s="274">
        <f t="shared" si="144"/>
        <v>0</v>
      </c>
      <c r="G673" s="275">
        <f t="shared" si="144"/>
        <v>0</v>
      </c>
      <c r="H673" s="276">
        <f t="shared" si="144"/>
        <v>7308</v>
      </c>
      <c r="I673" s="274">
        <f t="shared" si="144"/>
        <v>0</v>
      </c>
      <c r="J673" s="275">
        <f t="shared" si="144"/>
        <v>0</v>
      </c>
      <c r="K673" s="276">
        <f t="shared" si="144"/>
        <v>7308</v>
      </c>
      <c r="L673" s="310">
        <f t="shared" si="144"/>
        <v>7308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7308</v>
      </c>
      <c r="F675" s="158"/>
      <c r="G675" s="159"/>
      <c r="H675" s="1409">
        <v>7308</v>
      </c>
      <c r="I675" s="158">
        <v>0</v>
      </c>
      <c r="J675" s="159"/>
      <c r="K675" s="1409">
        <v>7308</v>
      </c>
      <c r="L675" s="295">
        <f>I675+J675+K675</f>
        <v>7308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1647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1648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1645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1646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8970</v>
      </c>
      <c r="F725" s="1411"/>
      <c r="G725" s="1412"/>
      <c r="H725" s="1413">
        <v>8970</v>
      </c>
      <c r="I725" s="1411"/>
      <c r="J725" s="1412"/>
      <c r="K725" s="1413">
        <v>8970</v>
      </c>
      <c r="L725" s="310">
        <f>I725+J725+K725</f>
        <v>8970</v>
      </c>
      <c r="M725" s="12">
        <f t="shared" si="155"/>
        <v>1</v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20022</v>
      </c>
      <c r="F726" s="274">
        <f t="shared" si="163"/>
        <v>1300</v>
      </c>
      <c r="G726" s="275">
        <f t="shared" si="163"/>
        <v>0</v>
      </c>
      <c r="H726" s="276">
        <f t="shared" si="163"/>
        <v>18722</v>
      </c>
      <c r="I726" s="274">
        <f t="shared" si="163"/>
        <v>1300</v>
      </c>
      <c r="J726" s="275">
        <f t="shared" si="163"/>
        <v>0</v>
      </c>
      <c r="K726" s="276">
        <f t="shared" si="163"/>
        <v>18722</v>
      </c>
      <c r="L726" s="310">
        <f t="shared" si="163"/>
        <v>20022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17673</v>
      </c>
      <c r="F729" s="158"/>
      <c r="G729" s="159"/>
      <c r="H729" s="1409">
        <v>17673</v>
      </c>
      <c r="I729" s="158"/>
      <c r="J729" s="159"/>
      <c r="K729" s="1409">
        <v>17673</v>
      </c>
      <c r="L729" s="295">
        <f t="shared" si="165"/>
        <v>17673</v>
      </c>
      <c r="M729" s="12">
        <f t="shared" si="155"/>
        <v>1</v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2349</v>
      </c>
      <c r="F731" s="158">
        <v>1300</v>
      </c>
      <c r="G731" s="159"/>
      <c r="H731" s="1409">
        <v>1049</v>
      </c>
      <c r="I731" s="158">
        <v>1300</v>
      </c>
      <c r="J731" s="159"/>
      <c r="K731" s="1409">
        <v>1049</v>
      </c>
      <c r="L731" s="295">
        <f t="shared" si="165"/>
        <v>2349</v>
      </c>
      <c r="M731" s="12">
        <f t="shared" si="155"/>
        <v>1</v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900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2238940</v>
      </c>
      <c r="F752" s="396">
        <f t="shared" si="169"/>
        <v>2046440</v>
      </c>
      <c r="G752" s="397">
        <f t="shared" si="169"/>
        <v>0</v>
      </c>
      <c r="H752" s="398">
        <f t="shared" si="169"/>
        <v>192500</v>
      </c>
      <c r="I752" s="396">
        <f t="shared" si="169"/>
        <v>1884342</v>
      </c>
      <c r="J752" s="397">
        <f t="shared" si="169"/>
        <v>0</v>
      </c>
      <c r="K752" s="398">
        <f t="shared" si="169"/>
        <v>192500</v>
      </c>
      <c r="L752" s="395">
        <f t="shared" si="169"/>
        <v>2076842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8" t="str">
        <f>$B$9</f>
        <v>OBRAZOVANIE</v>
      </c>
      <c r="C761" s="1779"/>
      <c r="D761" s="1780"/>
      <c r="E761" s="115">
        <f>$E$9</f>
        <v>44927</v>
      </c>
      <c r="F761" s="226">
        <f>$F$9</f>
        <v>45291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Мадан</v>
      </c>
      <c r="C764" s="1842"/>
      <c r="D764" s="1843"/>
      <c r="E764" s="410" t="s">
        <v>876</v>
      </c>
      <c r="F764" s="1349" t="str">
        <f>$F$12</f>
        <v>7106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38" t="str">
        <f>CONCATENATE("Уточнен план ",$C$3)</f>
        <v>Уточнен план 2023</v>
      </c>
      <c r="F768" s="1739"/>
      <c r="G768" s="1739"/>
      <c r="H768" s="1740"/>
      <c r="I768" s="1747" t="str">
        <f>CONCATENATE("Отчет ",$C$3)</f>
        <v>Отчет 2023</v>
      </c>
      <c r="J768" s="1748"/>
      <c r="K768" s="1748"/>
      <c r="L768" s="1749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4" t="s">
        <v>2009</v>
      </c>
      <c r="C772" s="1447">
        <f>VLOOKUP(D773,EBK_DEIN2,2,FALSE)</f>
        <v>7713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7713</v>
      </c>
      <c r="D773" s="1441" t="s">
        <v>485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76" t="s">
        <v>730</v>
      </c>
      <c r="D775" s="1777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2" t="s">
        <v>733</v>
      </c>
      <c r="D778" s="177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4" t="s">
        <v>189</v>
      </c>
      <c r="D784" s="177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0</v>
      </c>
      <c r="F785" s="152"/>
      <c r="G785" s="153"/>
      <c r="H785" s="1407"/>
      <c r="I785" s="152"/>
      <c r="J785" s="153"/>
      <c r="K785" s="1407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895</v>
      </c>
      <c r="E786" s="295">
        <f t="shared" si="174"/>
        <v>0</v>
      </c>
      <c r="F786" s="158"/>
      <c r="G786" s="159"/>
      <c r="H786" s="1409"/>
      <c r="I786" s="158"/>
      <c r="J786" s="159"/>
      <c r="K786" s="1409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857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0</v>
      </c>
      <c r="F788" s="158"/>
      <c r="G788" s="159"/>
      <c r="H788" s="1409"/>
      <c r="I788" s="158"/>
      <c r="J788" s="159"/>
      <c r="K788" s="1409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0</v>
      </c>
      <c r="F789" s="158"/>
      <c r="G789" s="159"/>
      <c r="H789" s="1409"/>
      <c r="I789" s="158"/>
      <c r="J789" s="159"/>
      <c r="K789" s="1409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859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5" t="s">
        <v>194</v>
      </c>
      <c r="D792" s="1786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2" t="s">
        <v>195</v>
      </c>
      <c r="D793" s="1773"/>
      <c r="E793" s="310">
        <f aca="true" t="shared" si="176" ref="E793:L793">SUM(E794:E810)</f>
        <v>846</v>
      </c>
      <c r="F793" s="274">
        <f t="shared" si="176"/>
        <v>846</v>
      </c>
      <c r="G793" s="275">
        <f t="shared" si="176"/>
        <v>0</v>
      </c>
      <c r="H793" s="276">
        <f t="shared" si="176"/>
        <v>0</v>
      </c>
      <c r="I793" s="274">
        <f t="shared" si="176"/>
        <v>846</v>
      </c>
      <c r="J793" s="275">
        <f t="shared" si="176"/>
        <v>0</v>
      </c>
      <c r="K793" s="276">
        <f t="shared" si="176"/>
        <v>0</v>
      </c>
      <c r="L793" s="310">
        <f t="shared" si="176"/>
        <v>846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846</v>
      </c>
      <c r="F798" s="158">
        <v>846</v>
      </c>
      <c r="G798" s="159"/>
      <c r="H798" s="1409"/>
      <c r="I798" s="158">
        <v>846</v>
      </c>
      <c r="J798" s="159"/>
      <c r="K798" s="1409"/>
      <c r="L798" s="295">
        <f t="shared" si="178"/>
        <v>846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860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787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3" t="s">
        <v>266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3" t="s">
        <v>708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3" t="s">
        <v>214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3" t="s">
        <v>216</v>
      </c>
      <c r="D824" s="178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9" t="s">
        <v>217</v>
      </c>
      <c r="D825" s="1790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9" t="s">
        <v>218</v>
      </c>
      <c r="D826" s="1790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9" t="s">
        <v>1647</v>
      </c>
      <c r="D827" s="1790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3" t="s">
        <v>219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1644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2002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3" t="s">
        <v>228</v>
      </c>
      <c r="D843" s="1784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3" t="s">
        <v>229</v>
      </c>
      <c r="D844" s="178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3" t="s">
        <v>230</v>
      </c>
      <c r="D845" s="1784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3" t="s">
        <v>231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3" t="s">
        <v>1648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3" t="s">
        <v>1645</v>
      </c>
      <c r="D857" s="178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3" t="s">
        <v>1646</v>
      </c>
      <c r="D858" s="1784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9" t="s">
        <v>241</v>
      </c>
      <c r="D859" s="1790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3" t="s">
        <v>267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7" t="s">
        <v>242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7" t="s">
        <v>243</v>
      </c>
      <c r="D864" s="178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7" t="s">
        <v>614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7" t="s">
        <v>672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3" t="s">
        <v>673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1" t="s">
        <v>900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3" t="s">
        <v>681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3" t="s">
        <v>681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846</v>
      </c>
      <c r="F890" s="396">
        <f t="shared" si="205"/>
        <v>846</v>
      </c>
      <c r="G890" s="397">
        <f t="shared" si="205"/>
        <v>0</v>
      </c>
      <c r="H890" s="398">
        <f t="shared" si="205"/>
        <v>0</v>
      </c>
      <c r="I890" s="396">
        <f t="shared" si="205"/>
        <v>846</v>
      </c>
      <c r="J890" s="397">
        <f t="shared" si="205"/>
        <v>0</v>
      </c>
      <c r="K890" s="398">
        <f t="shared" si="205"/>
        <v>0</v>
      </c>
      <c r="L890" s="395">
        <f t="shared" si="205"/>
        <v>846</v>
      </c>
      <c r="M890" s="12">
        <f t="shared" si="202"/>
        <v>1</v>
      </c>
      <c r="N890" s="73" t="str">
        <f>LEFT(C772,1)</f>
        <v>7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2010</v>
      </c>
      <c r="C152" s="1488">
        <v>5541</v>
      </c>
    </row>
    <row r="153" spans="1:3" ht="15.75">
      <c r="A153" s="1488">
        <v>5545</v>
      </c>
      <c r="B153" s="1500" t="s">
        <v>2011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2012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2015</v>
      </c>
      <c r="B306" s="1509"/>
      <c r="C306" s="1509"/>
    </row>
    <row r="307" spans="1:3" ht="14.25">
      <c r="A307" s="1508" t="s">
        <v>2016</v>
      </c>
      <c r="B307" s="1509" t="s">
        <v>2017</v>
      </c>
      <c r="C307" s="1509" t="s">
        <v>2015</v>
      </c>
    </row>
    <row r="308" spans="1:3" ht="14.25">
      <c r="A308" s="1508" t="s">
        <v>2018</v>
      </c>
      <c r="B308" s="1509" t="s">
        <v>2019</v>
      </c>
      <c r="C308" s="1509" t="s">
        <v>2015</v>
      </c>
    </row>
    <row r="309" spans="1:3" ht="14.25">
      <c r="A309" s="1508" t="s">
        <v>2020</v>
      </c>
      <c r="B309" s="1509" t="s">
        <v>2021</v>
      </c>
      <c r="C309" s="1509" t="s">
        <v>2015</v>
      </c>
    </row>
    <row r="310" spans="1:3" ht="14.25">
      <c r="A310" s="1508" t="s">
        <v>2022</v>
      </c>
      <c r="B310" s="1509" t="s">
        <v>2023</v>
      </c>
      <c r="C310" s="1509" t="s">
        <v>2015</v>
      </c>
    </row>
    <row r="311" spans="1:3" ht="14.25">
      <c r="A311" s="1508" t="s">
        <v>2024</v>
      </c>
      <c r="B311" s="1509" t="s">
        <v>2025</v>
      </c>
      <c r="C311" s="1509" t="s">
        <v>2015</v>
      </c>
    </row>
    <row r="312" spans="1:3" ht="14.25">
      <c r="A312" s="1508" t="s">
        <v>2026</v>
      </c>
      <c r="B312" s="1509" t="s">
        <v>2027</v>
      </c>
      <c r="C312" s="1509" t="s">
        <v>2015</v>
      </c>
    </row>
    <row r="313" spans="1:3" ht="14.25">
      <c r="A313" s="1508" t="s">
        <v>2028</v>
      </c>
      <c r="B313" s="1509" t="s">
        <v>2029</v>
      </c>
      <c r="C313" s="1509" t="s">
        <v>2015</v>
      </c>
    </row>
    <row r="314" spans="1:3" ht="14.25">
      <c r="A314" s="1508" t="s">
        <v>2030</v>
      </c>
      <c r="B314" s="1509" t="s">
        <v>2031</v>
      </c>
      <c r="C314" s="1509" t="s">
        <v>2015</v>
      </c>
    </row>
    <row r="315" spans="1:3" ht="14.25">
      <c r="A315" s="1508" t="s">
        <v>2032</v>
      </c>
      <c r="B315" s="1509" t="s">
        <v>2033</v>
      </c>
      <c r="C315" s="1509" t="s">
        <v>2015</v>
      </c>
    </row>
    <row r="316" spans="1:3" ht="14.25">
      <c r="A316" s="1508" t="s">
        <v>2034</v>
      </c>
      <c r="B316" s="1509" t="s">
        <v>2035</v>
      </c>
      <c r="C316" s="1509" t="s">
        <v>2015</v>
      </c>
    </row>
    <row r="317" spans="1:3" ht="14.25">
      <c r="A317" s="1508" t="s">
        <v>2036</v>
      </c>
      <c r="B317" s="1509" t="s">
        <v>2037</v>
      </c>
      <c r="C317" s="1509" t="s">
        <v>2015</v>
      </c>
    </row>
    <row r="318" spans="1:3" ht="14.25">
      <c r="A318" s="1508" t="s">
        <v>2038</v>
      </c>
      <c r="B318" s="1509" t="s">
        <v>2039</v>
      </c>
      <c r="C318" s="1509" t="s">
        <v>2015</v>
      </c>
    </row>
    <row r="319" spans="1:3" ht="14.25">
      <c r="A319" s="1508" t="s">
        <v>2040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2042</v>
      </c>
      <c r="E378" s="1538"/>
    </row>
    <row r="379" spans="1:5" ht="18">
      <c r="A379" s="1532" t="s">
        <v>1291</v>
      </c>
      <c r="B379" s="1531" t="s">
        <v>2043</v>
      </c>
      <c r="E379" s="1538"/>
    </row>
    <row r="380" spans="1:5" ht="18">
      <c r="A380" s="1532" t="s">
        <v>1292</v>
      </c>
      <c r="B380" s="1533" t="s">
        <v>2044</v>
      </c>
      <c r="E380" s="1538"/>
    </row>
    <row r="381" spans="1:5" ht="18">
      <c r="A381" s="1532" t="s">
        <v>1293</v>
      </c>
      <c r="B381" s="1534" t="s">
        <v>2045</v>
      </c>
      <c r="E381" s="1538"/>
    </row>
    <row r="382" spans="1:5" ht="18">
      <c r="A382" s="1532" t="s">
        <v>1294</v>
      </c>
      <c r="B382" s="1534" t="s">
        <v>2046</v>
      </c>
      <c r="E382" s="1538"/>
    </row>
    <row r="383" spans="1:5" ht="18">
      <c r="A383" s="1532" t="s">
        <v>1295</v>
      </c>
      <c r="B383" s="1534" t="s">
        <v>2047</v>
      </c>
      <c r="E383" s="1538"/>
    </row>
    <row r="384" spans="1:5" ht="18">
      <c r="A384" s="1532" t="s">
        <v>1296</v>
      </c>
      <c r="B384" s="1534" t="s">
        <v>2048</v>
      </c>
      <c r="E384" s="1538"/>
    </row>
    <row r="385" spans="1:5" ht="18">
      <c r="A385" s="1532" t="s">
        <v>1297</v>
      </c>
      <c r="B385" s="1534" t="s">
        <v>2049</v>
      </c>
      <c r="E385" s="1538"/>
    </row>
    <row r="386" spans="1:5" ht="18">
      <c r="A386" s="1532" t="s">
        <v>1298</v>
      </c>
      <c r="B386" s="1535" t="s">
        <v>2050</v>
      </c>
      <c r="E386" s="1538"/>
    </row>
    <row r="387" spans="1:5" ht="18">
      <c r="A387" s="1532" t="s">
        <v>1299</v>
      </c>
      <c r="B387" s="1535" t="s">
        <v>2051</v>
      </c>
      <c r="E387" s="1538"/>
    </row>
    <row r="388" spans="1:5" ht="18">
      <c r="A388" s="1532" t="s">
        <v>1300</v>
      </c>
      <c r="B388" s="1535" t="s">
        <v>2052</v>
      </c>
      <c r="E388" s="1538"/>
    </row>
    <row r="389" spans="1:5" ht="18">
      <c r="A389" s="1532" t="s">
        <v>1301</v>
      </c>
      <c r="B389" s="1535" t="s">
        <v>2053</v>
      </c>
      <c r="E389" s="1538"/>
    </row>
    <row r="390" spans="1:5" ht="18">
      <c r="A390" s="1532" t="s">
        <v>1302</v>
      </c>
      <c r="B390" s="1536" t="s">
        <v>2054</v>
      </c>
      <c r="E390" s="1538"/>
    </row>
    <row r="391" spans="1:5" ht="18">
      <c r="A391" s="1532" t="s">
        <v>1303</v>
      </c>
      <c r="B391" s="1536" t="s">
        <v>2055</v>
      </c>
      <c r="E391" s="1538"/>
    </row>
    <row r="392" spans="1:5" ht="18">
      <c r="A392" s="1532" t="s">
        <v>1304</v>
      </c>
      <c r="B392" s="1535" t="s">
        <v>2056</v>
      </c>
      <c r="E392" s="1538"/>
    </row>
    <row r="393" spans="1:5" ht="18">
      <c r="A393" s="1532" t="s">
        <v>1305</v>
      </c>
      <c r="B393" s="1535" t="s">
        <v>2057</v>
      </c>
      <c r="C393" s="1537" t="s">
        <v>179</v>
      </c>
      <c r="E393" s="1538"/>
    </row>
    <row r="394" spans="1:5" ht="18">
      <c r="A394" s="1532" t="s">
        <v>1306</v>
      </c>
      <c r="B394" s="1534" t="s">
        <v>2058</v>
      </c>
      <c r="C394" s="1537" t="s">
        <v>179</v>
      </c>
      <c r="E394" s="1538"/>
    </row>
    <row r="395" spans="1:5" ht="18">
      <c r="A395" s="1532" t="s">
        <v>1307</v>
      </c>
      <c r="B395" s="1535" t="s">
        <v>2059</v>
      </c>
      <c r="C395" s="1537" t="s">
        <v>179</v>
      </c>
      <c r="E395" s="1538"/>
    </row>
    <row r="396" spans="1:5" ht="18">
      <c r="A396" s="1532" t="s">
        <v>1308</v>
      </c>
      <c r="B396" s="1535" t="s">
        <v>2060</v>
      </c>
      <c r="C396" s="1537" t="s">
        <v>179</v>
      </c>
      <c r="E396" s="1538"/>
    </row>
    <row r="397" spans="1:5" ht="18">
      <c r="A397" s="1532" t="s">
        <v>1309</v>
      </c>
      <c r="B397" s="1535" t="s">
        <v>2061</v>
      </c>
      <c r="C397" s="1537" t="s">
        <v>179</v>
      </c>
      <c r="E397" s="1538"/>
    </row>
    <row r="398" spans="1:5" ht="18">
      <c r="A398" s="1532" t="s">
        <v>1310</v>
      </c>
      <c r="B398" s="1535" t="s">
        <v>2062</v>
      </c>
      <c r="C398" s="1537" t="s">
        <v>179</v>
      </c>
      <c r="E398" s="1538"/>
    </row>
    <row r="399" spans="1:5" ht="18">
      <c r="A399" s="1532" t="s">
        <v>1311</v>
      </c>
      <c r="B399" s="1535" t="s">
        <v>2063</v>
      </c>
      <c r="C399" s="1537" t="s">
        <v>179</v>
      </c>
      <c r="E399" s="1538"/>
    </row>
    <row r="400" spans="1:5" ht="18">
      <c r="A400" s="1532" t="s">
        <v>1312</v>
      </c>
      <c r="B400" s="1535" t="s">
        <v>2064</v>
      </c>
      <c r="C400" s="1537" t="s">
        <v>179</v>
      </c>
      <c r="E400" s="1538"/>
    </row>
    <row r="401" spans="1:5" ht="18">
      <c r="A401" s="1532" t="s">
        <v>1313</v>
      </c>
      <c r="B401" s="1535" t="s">
        <v>2065</v>
      </c>
      <c r="C401" s="1537" t="s">
        <v>179</v>
      </c>
      <c r="E401" s="1538"/>
    </row>
    <row r="402" spans="1:5" ht="18">
      <c r="A402" s="1532" t="s">
        <v>1314</v>
      </c>
      <c r="B402" s="1534" t="s">
        <v>2066</v>
      </c>
      <c r="C402" s="1537" t="s">
        <v>179</v>
      </c>
      <c r="E402" s="1538"/>
    </row>
    <row r="403" spans="1:5" ht="18">
      <c r="A403" s="1532" t="s">
        <v>1315</v>
      </c>
      <c r="B403" s="1535" t="s">
        <v>2067</v>
      </c>
      <c r="C403" s="1537" t="s">
        <v>179</v>
      </c>
      <c r="E403" s="1538"/>
    </row>
    <row r="404" spans="1:5" ht="18">
      <c r="A404" s="1532" t="s">
        <v>1316</v>
      </c>
      <c r="B404" s="1534" t="s">
        <v>2068</v>
      </c>
      <c r="C404" s="1537" t="s">
        <v>179</v>
      </c>
      <c r="E404" s="1538"/>
    </row>
    <row r="405" spans="1:5" ht="18">
      <c r="A405" s="1532" t="s">
        <v>1317</v>
      </c>
      <c r="B405" s="1534" t="s">
        <v>2069</v>
      </c>
      <c r="C405" s="1537" t="s">
        <v>179</v>
      </c>
      <c r="E405" s="1538"/>
    </row>
    <row r="406" spans="1:5" ht="18">
      <c r="A406" s="1532" t="s">
        <v>1318</v>
      </c>
      <c r="B406" s="1534" t="s">
        <v>2070</v>
      </c>
      <c r="C406" s="1537" t="s">
        <v>179</v>
      </c>
      <c r="E406" s="1538"/>
    </row>
    <row r="407" spans="1:5" ht="18">
      <c r="A407" s="1532" t="s">
        <v>1319</v>
      </c>
      <c r="B407" s="1534" t="s">
        <v>2071</v>
      </c>
      <c r="C407" s="1537" t="s">
        <v>179</v>
      </c>
      <c r="E407" s="1538"/>
    </row>
    <row r="408" spans="1:5" ht="18">
      <c r="A408" s="1532" t="s">
        <v>1320</v>
      </c>
      <c r="B408" s="1534" t="s">
        <v>2072</v>
      </c>
      <c r="C408" s="1537" t="s">
        <v>179</v>
      </c>
      <c r="E408" s="1538"/>
    </row>
    <row r="409" spans="1:5" ht="18">
      <c r="A409" s="1532" t="s">
        <v>1321</v>
      </c>
      <c r="B409" s="1534" t="s">
        <v>2073</v>
      </c>
      <c r="C409" s="1537" t="s">
        <v>179</v>
      </c>
      <c r="E409" s="1538"/>
    </row>
    <row r="410" spans="1:5" ht="18">
      <c r="A410" s="1532" t="s">
        <v>1322</v>
      </c>
      <c r="B410" s="1534" t="s">
        <v>2074</v>
      </c>
      <c r="C410" s="1537" t="s">
        <v>179</v>
      </c>
      <c r="E410" s="1538"/>
    </row>
    <row r="411" spans="1:5" ht="18">
      <c r="A411" s="1532" t="s">
        <v>1323</v>
      </c>
      <c r="B411" s="1534" t="s">
        <v>2075</v>
      </c>
      <c r="C411" s="1537" t="s">
        <v>179</v>
      </c>
      <c r="E411" s="1538"/>
    </row>
    <row r="412" spans="1:5" ht="18">
      <c r="A412" s="1532" t="s">
        <v>1324</v>
      </c>
      <c r="B412" s="1539" t="s">
        <v>2076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2077</v>
      </c>
      <c r="C416" s="1537" t="s">
        <v>179</v>
      </c>
      <c r="E416" s="1538"/>
    </row>
    <row r="417" spans="1:5" ht="18">
      <c r="A417" s="1532" t="s">
        <v>1328</v>
      </c>
      <c r="B417" s="1519" t="s">
        <v>2078</v>
      </c>
      <c r="C417" s="1537" t="s">
        <v>179</v>
      </c>
      <c r="E417" s="1538"/>
    </row>
    <row r="418" spans="1:5" ht="18">
      <c r="A418" s="1577" t="s">
        <v>1329</v>
      </c>
      <c r="B418" s="1544" t="s">
        <v>2079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2009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1647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1648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1645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1646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 2022</cp:lastModifiedBy>
  <cp:lastPrinted>2019-01-10T13:58:54Z</cp:lastPrinted>
  <dcterms:created xsi:type="dcterms:W3CDTF">1997-12-10T11:54:07Z</dcterms:created>
  <dcterms:modified xsi:type="dcterms:W3CDTF">2024-02-19T08:18:43Z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