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19230" windowHeight="5655" activeTab="1"/>
  </bookViews>
  <sheets>
    <sheet name="BUDGET-agregirani pokazateli" sheetId="1" r:id="rId1"/>
    <sheet name="BUDGET" sheetId="2" r:id="rId2"/>
    <sheet name="INF" sheetId="3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'list'!$B$727:$B$738</definedName>
    <definedName name="EBK_DEIN">'list'!$B$11:$B$277</definedName>
    <definedName name="EBK_DEIN2">'list'!$B$11:$C$277</definedName>
    <definedName name="OP_LIST">'list'!$A$283:$A$291</definedName>
    <definedName name="OP_LIST2">'list'!$A$283:$B$291</definedName>
    <definedName name="PRBK">'list'!$A$436:$B$724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D7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6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<sst xmlns="http://schemas.openxmlformats.org/spreadsheetml/2006/main" count="2753" uniqueCount="1899">
  <si>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</si>
  <si>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</si>
  <si>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</si>
  <si>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</si>
  <si>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</si>
  <si>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</si>
  <si>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</si>
  <si>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</si>
  <si>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</si>
  <si>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</si>
  <si>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</si>
  <si>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</si>
  <si>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</si>
  <si>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</si>
  <si>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</si>
  <si>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</si>
  <si>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</si>
  <si>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</si>
  <si>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</si>
  <si>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</si>
  <si>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</si>
  <si>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</si>
  <si>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</si>
  <si>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</si>
  <si>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</si>
  <si>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</si>
  <si>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</si>
  <si>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</si>
  <si>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</si>
  <si>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</si>
  <si>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</si>
  <si>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</si>
  <si>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</si>
  <si>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</si>
  <si>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</si>
  <si>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</si>
  <si>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</si>
  <si>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</si>
  <si>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</si>
  <si>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</si>
  <si>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</si>
  <si>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</si>
  <si>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</si>
  <si>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</si>
  <si>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</si>
  <si>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</si>
  <si>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</si>
  <si>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</si>
  <si>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</si>
  <si>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</si>
  <si>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</si>
  <si>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</si>
  <si>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</si>
  <si>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</si>
  <si>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</si>
  <si>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</si>
  <si>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</si>
  <si>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</si>
  <si>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</si>
  <si>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</si>
  <si>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</si>
  <si>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</si>
  <si>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</si>
  <si>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</si>
  <si>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</si>
  <si>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</si>
  <si>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</si>
  <si>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</si>
  <si>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</si>
  <si>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</si>
  <si>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</si>
  <si>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</si>
  <si>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</si>
  <si>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</si>
  <si>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</si>
  <si>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</si>
  <si>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</si>
  <si>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</si>
  <si>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</si>
  <si>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</si>
  <si>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</si>
  <si>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</si>
  <si>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</si>
  <si>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</si>
  <si>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</si>
  <si>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</si>
  <si>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</si>
  <si>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</si>
  <si>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</si>
  <si>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</si>
  <si>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</si>
  <si>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</si>
  <si>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</si>
  <si>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</si>
  <si>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</si>
  <si>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</si>
  <si>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</si>
  <si>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</si>
  <si>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</si>
  <si>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</si>
  <si>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</si>
  <si>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</si>
  <si>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</si>
  <si>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</si>
  <si>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</si>
  <si>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</si>
  <si>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</si>
  <si>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</si>
  <si>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</si>
  <si>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</si>
  <si>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</si>
  <si>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</si>
  <si>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</si>
  <si>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</si>
  <si>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</si>
  <si>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</si>
  <si>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</si>
  <si>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</si>
  <si>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</si>
  <si>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</si>
  <si>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</si>
  <si>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</si>
  <si>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</si>
  <si>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</si>
  <si>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</si>
  <si>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</si>
  <si>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</si>
  <si>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</si>
  <si>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</si>
  <si>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</si>
  <si>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</si>
  <si>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</si>
  <si>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</si>
  <si>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</si>
  <si>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</si>
  <si>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</si>
  <si>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</si>
  <si>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</si>
  <si>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</si>
  <si>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</si>
  <si>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</si>
  <si>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</si>
  <si>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</si>
  <si>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</si>
  <si>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</si>
  <si>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</si>
  <si>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</si>
  <si>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</si>
  <si>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</si>
  <si>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</si>
  <si>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</si>
  <si>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</si>
  <si>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</si>
  <si>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</si>
  <si>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</si>
  <si>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</si>
  <si>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</si>
  <si>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</si>
  <si>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</si>
  <si>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</si>
  <si>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</si>
  <si>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</si>
  <si>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</si>
  <si>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</si>
  <si>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</si>
  <si>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</si>
  <si>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</si>
  <si>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</si>
  <si>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</si>
  <si>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</si>
  <si>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</si>
  <si>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</si>
  <si>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</si>
  <si>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</si>
  <si>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</si>
  <si>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</si>
  <si>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</si>
  <si>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</si>
  <si>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</si>
  <si>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</si>
  <si>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</si>
  <si>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</si>
  <si>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</si>
  <si>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</si>
  <si>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</si>
  <si>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</si>
  <si>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</si>
  <si>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</si>
  <si>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</si>
  <si>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</si>
  <si>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</si>
  <si>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</si>
  <si>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</si>
  <si>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</si>
  <si>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</si>
  <si>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</si>
  <si>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</si>
  <si>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</si>
  <si>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</si>
  <si>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</si>
  <si>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</si>
  <si>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</si>
  <si>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</si>
  <si>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</si>
  <si>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</si>
  <si>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</si>
  <si>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</si>
  <si>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</si>
  <si>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</si>
  <si>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</si>
  <si>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</si>
  <si>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</si>
  <si>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</si>
  <si>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</si>
  <si>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</si>
  <si>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</si>
  <si>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</si>
  <si>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</si>
  <si>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</si>
  <si>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</si>
  <si>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</si>
  <si>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</si>
  <si>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</si>
  <si>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</si>
  <si>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</si>
  <si>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</si>
  <si>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</si>
  <si>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</si>
  <si>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</si>
  <si>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</si>
  <si>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</si>
  <si>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</si>
  <si>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</si>
  <si>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</si>
  <si>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</si>
  <si>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</si>
  <si>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</si>
  <si>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</si>
  <si>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</si>
  <si>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</si>
  <si>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</si>
  <si>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</si>
  <si>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</si>
  <si>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</si>
  <si>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</si>
  <si>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</si>
  <si>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</si>
  <si>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</si>
  <si>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</si>
  <si>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</si>
  <si>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</si>
  <si>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</si>
  <si>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</si>
  <si>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</si>
  <si>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</si>
  <si>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</si>
  <si>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</si>
  <si>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</si>
  <si>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</si>
  <si>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</si>
  <si>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</si>
  <si>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</si>
  <si>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</si>
  <si>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</si>
  <si>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</si>
  <si>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</si>
  <si>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</si>
  <si>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</si>
  <si>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</si>
  <si>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</si>
  <si>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</si>
  <si>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</si>
  <si>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</si>
  <si>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</si>
  <si>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</si>
  <si>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</si>
  <si>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</si>
  <si>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</si>
  <si>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</si>
  <si>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</si>
  <si>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</si>
  <si>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</si>
  <si>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</si>
  <si>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</si>
  <si>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</si>
  <si>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</si>
  <si>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</si>
  <si>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</si>
  <si>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</si>
  <si>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</si>
  <si>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</si>
  <si>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</si>
  <si>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</si>
  <si>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</si>
  <si>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</si>
  <si>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</si>
  <si>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</si>
  <si>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</si>
  <si>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</si>
  <si>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</si>
  <si>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</si>
  <si>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</si>
  <si>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</si>
  <si>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</si>
  <si>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</si>
  <si>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</si>
  <si>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</si>
  <si>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</si>
  <si>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</si>
  <si>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</si>
  <si>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</si>
  <si>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</si>
  <si>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</si>
  <si>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</si>
  <si>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</si>
  <si>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</si>
  <si>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</si>
  <si>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</si>
  <si>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</si>
  <si>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</si>
  <si>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</si>
  <si>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</si>
  <si>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</si>
  <si>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</si>
  <si>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</si>
  <si>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</si>
  <si>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</si>
  <si>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</si>
  <si>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</si>
  <si>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</si>
  <si>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</si>
  <si>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</si>
  <si>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</si>
  <si>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</si>
  <si>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</si>
  <si>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</si>
  <si>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</si>
  <si>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</si>
  <si>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</si>
  <si>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</si>
  <si>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</si>
  <si>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</si>
  <si>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</si>
  <si>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</si>
  <si>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</si>
  <si>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</si>
  <si>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</si>
  <si>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</si>
  <si>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</si>
  <si>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</si>
  <si>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</si>
  <si>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</si>
  <si>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</si>
  <si>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</si>
  <si>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</si>
  <si>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</si>
  <si>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</si>
  <si>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</si>
  <si>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</si>
  <si>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</si>
  <si>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</si>
  <si>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</si>
  <si>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</si>
  <si>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</si>
  <si>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</si>
  <si>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</si>
  <si>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</si>
  <si>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</si>
  <si>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</si>
  <si>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</si>
  <si>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</si>
  <si>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</si>
  <si>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</si>
  <si>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</si>
  <si>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</si>
  <si>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</si>
  <si>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</si>
  <si>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</si>
  <si>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</si>
  <si>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</si>
  <si>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</si>
  <si>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</si>
  <si>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</si>
  <si>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</si>
  <si>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</si>
  <si>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</si>
  <si>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</si>
  <si>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</si>
  <si>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</si>
  <si>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</si>
  <si>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</si>
  <si>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</si>
  <si>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</si>
  <si>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</si>
  <si>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</si>
  <si>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</si>
  <si>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</si>
  <si>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</si>
  <si>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</si>
  <si>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</si>
  <si>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</si>
  <si>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</si>
  <si>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</si>
  <si>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</si>
  <si>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</si>
  <si>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</si>
  <si>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</si>
  <si>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</si>
  <si>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</si>
  <si>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</si>
  <si>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</si>
  <si>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</si>
  <si>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</si>
  <si>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</si>
  <si>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</si>
  <si>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</si>
  <si>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</si>
  <si>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</si>
  <si>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</si>
  <si>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</si>
  <si>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</si>
  <si>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</si>
  <si>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</si>
  <si>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</si>
  <si>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</si>
  <si>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</si>
  <si>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</si>
  <si>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</si>
  <si>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</si>
  <si>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</si>
  <si>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</si>
  <si>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</si>
  <si>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</si>
  <si>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</si>
  <si>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</si>
  <si>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</si>
  <si>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</si>
  <si>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</si>
  <si>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</si>
  <si>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</si>
  <si>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</si>
  <si>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</si>
  <si>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</si>
  <si>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</si>
  <si>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</si>
  <si>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</si>
  <si>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</si>
  <si>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</si>
  <si>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</si>
  <si>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</si>
  <si>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</si>
  <si>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</si>
  <si>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</si>
  <si>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</si>
  <si>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</si>
  <si>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</si>
  <si>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</si>
  <si>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</si>
  <si>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</si>
  <si>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</si>
  <si>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</si>
  <si>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</si>
  <si>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</si>
  <si>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</si>
  <si>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</si>
  <si>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</si>
  <si>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</si>
  <si>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</si>
  <si>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</si>
  <si>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</si>
  <si>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</si>
  <si>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</si>
  <si>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</si>
  <si>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</si>
  <si>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</si>
  <si>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</si>
  <si>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</si>
  <si>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</si>
  <si>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</si>
  <si>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</si>
  <si>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</si>
  <si>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</si>
  <si>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</si>
  <si>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</si>
  <si>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</si>
  <si>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</si>
  <si>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</si>
  <si>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</si>
  <si>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</si>
  <si>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</si>
  <si>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</si>
  <si>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</si>
  <si>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</si>
  <si>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</si>
  <si>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</si>
  <si>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</si>
  <si>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</si>
  <si>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</si>
  <si>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</si>
  <si>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</si>
  <si>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</si>
  <si>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</si>
  <si>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</si>
  <si>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</si>
  <si>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</si>
  <si>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</si>
  <si>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</si>
  <si>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</si>
  <si>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</si>
  <si>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</si>
  <si>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</si>
  <si>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</si>
  <si>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</si>
  <si>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</si>
  <si>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</si>
  <si>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</si>
  <si>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</si>
  <si>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</si>
  <si>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</si>
  <si>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</si>
  <si>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</si>
  <si>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</si>
  <si>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</si>
  <si>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</si>
  <si>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</si>
  <si>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</si>
  <si>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</si>
  <si>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</si>
  <si>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</si>
  <si>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</si>
  <si>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</si>
  <si>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</si>
  <si>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</si>
  <si>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</si>
  <si>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</si>
  <si>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</si>
  <si>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</si>
  <si>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</si>
  <si>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</si>
  <si>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</si>
  <si>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</si>
  <si>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</si>
  <si>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</si>
  <si>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</si>
  <si>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</si>
  <si>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</si>
  <si>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</si>
  <si>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</si>
  <si>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</si>
  <si>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</si>
  <si>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</si>
  <si>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</si>
  <si>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</si>
  <si>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</si>
  <si>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</si>
  <si>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</si>
  <si>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</si>
  <si>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</si>
  <si>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</si>
  <si>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</si>
  <si>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</si>
  <si>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</si>
  <si>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</si>
  <si>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</si>
  <si>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</si>
  <si>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</si>
  <si>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</si>
  <si>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</si>
  <si>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</si>
  <si>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</si>
  <si>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</si>
  <si>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</si>
  <si>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</si>
  <si>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</si>
  <si>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</si>
  <si>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</si>
  <si>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</si>
  <si>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</si>
  <si>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</si>
  <si>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</si>
  <si>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</si>
  <si>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</si>
  <si>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</si>
  <si>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</si>
  <si>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</si>
  <si>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</si>
  <si>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</si>
  <si>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</si>
  <si>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</si>
  <si>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</si>
  <si>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</si>
  <si>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</si>
  <si>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</si>
  <si>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</si>
  <si>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</si>
  <si>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</si>
  <si>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</si>
  <si>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</si>
  <si>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</si>
  <si>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</si>
  <si>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</si>
  <si>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</si>
  <si>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</si>
  <si>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</si>
  <si>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</si>
  <si>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</si>
  <si>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</si>
  <si>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</si>
  <si>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</si>
  <si>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</si>
  <si>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</si>
  <si>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</si>
  <si>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</si>
  <si>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</si>
  <si>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</si>
  <si>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</si>
  <si>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</si>
  <si>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</si>
  <si>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</si>
  <si>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</si>
  <si>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</si>
  <si>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</si>
  <si>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</si>
  <si>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</si>
  <si>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</si>
  <si>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</si>
  <si>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</si>
  <si>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</si>
  <si>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</si>
  <si>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</si>
  <si>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</si>
  <si>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</si>
  <si>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</si>
  <si>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</si>
  <si>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</si>
  <si>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</si>
  <si>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</si>
  <si>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</si>
  <si>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</si>
  <si>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</si>
  <si>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</si>
  <si>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</si>
  <si>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</si>
  <si>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</si>
  <si>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</si>
  <si>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</si>
  <si>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</si>
  <si>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</si>
  <si>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</si>
  <si>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</si>
  <si>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</si>
  <si>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</si>
  <si>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</si>
  <si>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</si>
  <si>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</si>
  <si>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</si>
  <si>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</si>
  <si>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</si>
  <si>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</si>
  <si>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</si>
  <si>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</si>
  <si>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</si>
  <si>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</si>
  <si>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</si>
  <si>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</si>
  <si>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</si>
  <si>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</si>
  <si>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</si>
  <si>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</si>
  <si>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</si>
  <si>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</si>
  <si>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</si>
  <si>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</si>
  <si>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</si>
  <si>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</si>
  <si>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</si>
  <si>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</si>
  <si>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</si>
  <si>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</si>
  <si>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</si>
  <si>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</si>
  <si>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</si>
  <si>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</si>
  <si>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</si>
  <si>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</si>
  <si>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</si>
  <si>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</si>
  <si>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</si>
  <si>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</si>
  <si>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</si>
  <si>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</si>
  <si>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</si>
  <si>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</si>
  <si>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</si>
  <si>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</si>
  <si>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</si>
  <si>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</si>
  <si>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</si>
  <si>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</si>
  <si>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</si>
  <si>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</si>
  <si>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</si>
  <si>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</si>
  <si>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</si>
  <si>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</si>
  <si>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</si>
  <si>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</si>
  <si>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</si>
  <si>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</si>
  <si>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</si>
  <si>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</si>
  <si>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</si>
  <si>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</si>
  <si>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</si>
  <si>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</si>
  <si>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</si>
  <si>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</si>
  <si>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</si>
  <si>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</si>
  <si>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</si>
  <si>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</si>
  <si>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</si>
  <si>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</si>
  <si>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</si>
  <si>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</si>
  <si>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</si>
  <si>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</si>
  <si>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</si>
  <si>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</si>
  <si>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</si>
  <si>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</si>
  <si>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</si>
  <si>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</si>
  <si>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</si>
  <si>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</si>
  <si>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</si>
  <si>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</si>
  <si>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</si>
  <si>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</si>
  <si>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</si>
  <si>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</si>
  <si>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</si>
  <si>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</si>
  <si>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</si>
  <si>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</si>
  <si>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</si>
  <si>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</si>
  <si>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</si>
  <si>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</si>
  <si>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</si>
  <si>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</si>
  <si>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</si>
  <si>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</si>
  <si>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</si>
  <si>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</si>
  <si>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</si>
  <si>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</si>
  <si>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</si>
  <si>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</si>
  <si>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</si>
  <si>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</si>
  <si>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</si>
  <si>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</si>
  <si>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</si>
  <si>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</si>
  <si>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</si>
  <si>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</si>
  <si>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</si>
  <si>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</si>
  <si>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</si>
  <si>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</si>
  <si>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</si>
  <si>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</si>
  <si>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</si>
  <si>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</si>
  <si>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</si>
  <si>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</si>
  <si>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</si>
  <si>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</si>
  <si>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</si>
  <si>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</si>
  <si>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</si>
  <si>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</si>
  <si>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</si>
  <si>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</si>
  <si>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</si>
  <si>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</si>
  <si>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</si>
  <si>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</si>
  <si>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</si>
  <si>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</si>
  <si>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</si>
  <si>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</si>
  <si>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</si>
  <si>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</si>
  <si>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</si>
  <si>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</si>
  <si>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</si>
  <si>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</si>
  <si>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</si>
  <si>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</si>
  <si>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</si>
  <si>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</si>
  <si>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</si>
  <si>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</si>
  <si>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</si>
  <si>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</si>
  <si>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</si>
  <si>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</si>
  <si>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</si>
  <si>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</si>
  <si>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</si>
  <si>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</si>
  <si>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</si>
  <si>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</si>
  <si>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</si>
  <si>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</si>
  <si>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</si>
  <si>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</si>
  <si>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</si>
  <si>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</si>
  <si>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</si>
  <si>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</si>
  <si>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</si>
  <si>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</si>
  <si>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</si>
  <si>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</si>
  <si>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</si>
  <si>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</si>
  <si>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</si>
  <si>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</si>
  <si>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</si>
  <si>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</si>
  <si>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</si>
  <si>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</si>
  <si>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</si>
  <si>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</si>
  <si>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</si>
  <si>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</si>
  <si>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</si>
  <si>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</si>
  <si>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</si>
  <si>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</si>
  <si>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</si>
  <si>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</si>
  <si>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</si>
  <si>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</si>
  <si>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</si>
  <si>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</si>
  <si>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</si>
  <si>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</si>
  <si>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</si>
  <si>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</si>
  <si>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</si>
  <si>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</si>
  <si>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</si>
  <si>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</si>
  <si>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</si>
  <si>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</si>
  <si>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</si>
  <si>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</si>
  <si>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</si>
  <si>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</si>
  <si>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</si>
  <si>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</si>
  <si>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</si>
  <si>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</si>
  <si>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</si>
  <si>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</si>
  <si>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</si>
  <si>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</si>
  <si>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</si>
  <si>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</si>
  <si>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</si>
  <si>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</si>
  <si>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</si>
  <si>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</si>
  <si>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</si>
  <si>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</si>
  <si>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</si>
  <si>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</si>
  <si>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</si>
  <si>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</si>
  <si>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</si>
  <si>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</si>
  <si>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</si>
  <si>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</si>
  <si>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</si>
  <si>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</si>
  <si>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</si>
  <si>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</si>
  <si>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</si>
  <si>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</si>
  <si>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</si>
  <si>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</si>
  <si>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</si>
  <si>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</si>
  <si>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</si>
  <si>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</si>
  <si>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</si>
  <si>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</si>
  <si>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</si>
  <si>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</si>
  <si>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</si>
  <si>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</si>
  <si>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</si>
  <si>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</si>
  <si>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</si>
  <si>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</si>
  <si>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</si>
  <si>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</si>
  <si>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</si>
  <si>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</si>
  <si>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</si>
  <si>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</si>
  <si>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</si>
  <si>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</si>
  <si>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</si>
  <si>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</si>
  <si>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</si>
  <si>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</si>
  <si>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</si>
  <si>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</si>
  <si>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</si>
  <si>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</si>
  <si>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</si>
  <si>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</si>
  <si>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</si>
  <si>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</si>
  <si>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</si>
  <si>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</si>
  <si>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</si>
  <si>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</si>
  <si>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</si>
  <si>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</si>
  <si>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</si>
  <si>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</si>
  <si>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</si>
  <si>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</si>
  <si>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</si>
  <si>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</si>
  <si>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</si>
  <si>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</si>
  <si>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</si>
  <si>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</si>
  <si>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</si>
  <si>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</si>
  <si>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</si>
  <si>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</si>
  <si>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</si>
  <si>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</si>
  <si>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</si>
  <si>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</si>
  <si>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</si>
  <si>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</si>
  <si>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</si>
  <si>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</si>
  <si>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</si>
  <si>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</si>
  <si>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</si>
  <si>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</si>
  <si>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</si>
  <si>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</si>
  <si>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</si>
  <si>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</si>
  <si>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</si>
  <si>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</si>
  <si>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</si>
  <si>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</si>
  <si>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</si>
  <si>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</si>
  <si>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</si>
  <si>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</si>
  <si>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</si>
  <si>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</si>
  <si>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</si>
  <si>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</si>
  <si>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</si>
  <si>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</si>
  <si>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</si>
  <si>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</si>
  <si>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</si>
  <si>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</si>
  <si>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</si>
  <si>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</si>
  <si>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</si>
  <si>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</si>
  <si>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</si>
  <si>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</si>
  <si>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</si>
  <si>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</si>
  <si>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</si>
  <si>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</si>
  <si>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</si>
  <si>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</si>
  <si>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</si>
  <si>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</si>
  <si>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</si>
  <si>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</si>
  <si>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</si>
  <si>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</si>
  <si>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</si>
  <si>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</si>
  <si>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</si>
  <si>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</si>
  <si>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</si>
  <si>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</si>
  <si>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</si>
  <si>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</si>
  <si>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</si>
  <si>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</si>
  <si>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</si>
  <si>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</si>
  <si>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</si>
  <si>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</si>
  <si>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</si>
  <si>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</si>
  <si>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</si>
  <si>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</si>
  <si>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</si>
  <si>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</si>
  <si>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</si>
  <si>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</si>
  <si>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</si>
  <si>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</si>
  <si>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</si>
  <si>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</si>
  <si>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</si>
  <si>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</si>
  <si>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</si>
  <si>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</si>
  <si>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</si>
  <si>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</si>
  <si>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</si>
  <si>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</si>
  <si>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</si>
  <si>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</si>
  <si>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</si>
  <si>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</si>
  <si>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</si>
  <si>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</si>
  <si>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</si>
  <si>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</si>
  <si>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</si>
  <si>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</si>
  <si>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</si>
  <si>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</si>
  <si>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</si>
  <si>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</si>
  <si>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</si>
  <si>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</si>
  <si>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</si>
  <si>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</si>
  <si>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</si>
  <si>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</si>
  <si>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</si>
  <si>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</si>
  <si>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</si>
  <si>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</si>
  <si>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</si>
  <si>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</si>
  <si>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</si>
  <si>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</si>
  <si>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</si>
  <si>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</si>
  <si>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</si>
  <si>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</si>
  <si>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</si>
  <si>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</si>
  <si>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</si>
  <si>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</si>
  <si>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</si>
  <si>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</si>
  <si>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</si>
  <si>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</si>
  <si>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</si>
  <si>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</si>
  <si>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</si>
  <si>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</si>
  <si>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</si>
  <si>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</si>
  <si>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</si>
  <si>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</si>
  <si>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</si>
  <si>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</si>
  <si>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</si>
  <si>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</si>
  <si>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</si>
  <si>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</si>
  <si>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</si>
  <si>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</si>
  <si>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</si>
  <si>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</si>
  <si>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</si>
  <si>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</si>
  <si>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</si>
  <si>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</si>
  <si>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</si>
  <si>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</si>
  <si>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</si>
  <si>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</si>
  <si>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</si>
  <si>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</si>
  <si>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</si>
  <si>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</si>
  <si>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</si>
  <si>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</si>
  <si>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</si>
  <si>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</si>
  <si>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</si>
  <si>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</si>
  <si>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</si>
  <si>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</si>
  <si>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</si>
  <si>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</si>
  <si>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</si>
  <si>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</si>
  <si>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</si>
  <si>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</si>
  <si>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</si>
  <si>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</si>
  <si>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</si>
  <si>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</si>
  <si>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</si>
  <si>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</si>
  <si>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</si>
  <si>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</si>
  <si>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</si>
  <si>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</si>
  <si>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</si>
  <si>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</si>
  <si>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</si>
  <si>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</si>
  <si>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</si>
  <si>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</si>
  <si>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</si>
  <si>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</si>
  <si>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</si>
  <si>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</si>
  <si>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</si>
  <si>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</si>
  <si>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</si>
  <si>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</si>
  <si>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</si>
  <si>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</si>
  <si>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</si>
  <si>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</si>
  <si>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</si>
  <si>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</si>
  <si>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</si>
  <si>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</si>
  <si>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</si>
  <si>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</si>
  <si>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</si>
  <si>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</si>
  <si>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</si>
  <si>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</si>
  <si>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</si>
  <si>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</si>
  <si>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</si>
  <si>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</si>
  <si>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</si>
  <si>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</si>
  <si>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</si>
  <si>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</si>
  <si>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</si>
  <si>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</si>
  <si>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</si>
  <si>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</si>
  <si>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</si>
  <si>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</si>
  <si>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</si>
  <si>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</si>
  <si>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</si>
  <si>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</si>
  <si>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</si>
  <si>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</si>
  <si>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</si>
  <si>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</si>
  <si>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</si>
  <si>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</si>
  <si>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</si>
  <si>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</si>
  <si>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</si>
  <si>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</si>
  <si>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</si>
  <si>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</si>
  <si>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</si>
  <si>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</si>
  <si>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</si>
  <si>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</si>
  <si>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</si>
  <si>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</si>
  <si>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</si>
  <si>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</si>
  <si>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</si>
  <si>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</si>
  <si>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</si>
  <si>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</si>
  <si>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</si>
  <si>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</si>
  <si>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</si>
  <si>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</si>
  <si>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</si>
  <si>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</si>
  <si>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</si>
  <si>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</si>
  <si>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</si>
  <si>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</si>
  <si>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</si>
  <si>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</si>
  <si>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</si>
  <si>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</si>
  <si>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</si>
  <si>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</si>
  <si>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</si>
  <si>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</si>
  <si>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</si>
  <si>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</si>
  <si>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</si>
  <si>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</si>
  <si>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</si>
  <si>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</si>
  <si>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</si>
  <si>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</si>
  <si>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</si>
  <si>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</si>
  <si>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</si>
  <si>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</si>
  <si>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</si>
  <si>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</si>
  <si>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</si>
  <si>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</si>
  <si>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</si>
  <si>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</si>
  <si>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</si>
  <si>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</si>
  <si>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</si>
  <si>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</si>
  <si>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</si>
  <si>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</si>
  <si>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</si>
  <si>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</si>
  <si>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</si>
  <si>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</si>
  <si>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</si>
  <si>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</si>
  <si>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</si>
  <si>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</si>
  <si>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</si>
  <si>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</si>
  <si>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</si>
  <si>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</si>
  <si>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</si>
  <si>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</si>
  <si>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</si>
  <si>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</si>
  <si>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</si>
  <si>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</si>
  <si>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</si>
  <si>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</si>
  <si>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</si>
  <si>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</si>
  <si>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</si>
  <si>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</si>
  <si>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</si>
  <si>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</si>
  <si>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</si>
  <si>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</si>
  <si>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</si>
  <si>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</si>
  <si>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</si>
  <si>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</si>
  <si>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</si>
  <si>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</si>
  <si>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</si>
  <si>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</si>
  <si>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</si>
  <si>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</si>
  <si>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</si>
  <si>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</si>
  <si>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</si>
  <si>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</si>
  <si>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</si>
  <si>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</si>
  <si>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</si>
  <si>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</si>
  <si>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</si>
  <si>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</si>
  <si>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</si>
  <si>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</si>
  <si>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</si>
  <si>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</si>
  <si>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</si>
  <si>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</si>
  <si>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</si>
  <si>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</si>
  <si>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</si>
  <si>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</si>
  <si>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</si>
  <si>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</si>
  <si>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</si>
  <si>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</si>
  <si>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</si>
  <si>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</si>
  <si>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</si>
  <si>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</si>
  <si>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</si>
  <si>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</si>
  <si>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</si>
  <si>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</si>
  <si>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</si>
  <si>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</si>
  <si>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</si>
  <si>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</si>
  <si>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</si>
  <si>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</si>
  <si>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</si>
  <si>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</si>
  <si>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</si>
  <si>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</si>
  <si>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</si>
  <si>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</si>
  <si>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</si>
  <si>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</si>
  <si>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</si>
  <si>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</si>
  <si>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</si>
  <si>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</si>
  <si>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</si>
  <si>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</si>
  <si>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</si>
  <si>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</si>
  <si>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</si>
  <si>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</si>
  <si>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</si>
  <si>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</si>
  <si>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</si>
  <si>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</si>
  <si>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</si>
  <si>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</si>
  <si>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</si>
  <si>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</si>
  <si>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</si>
  <si>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</si>
  <si>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</si>
  <si>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</si>
  <si>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</si>
  <si>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</si>
  <si>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</si>
  <si>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</si>
  <si>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</si>
  <si>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</si>
  <si>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</si>
  <si>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</si>
  <si>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</si>
  <si>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</si>
  <si>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</si>
  <si>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</si>
  <si>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</si>
  <si>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</si>
  <si>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</si>
  <si>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</si>
  <si>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</si>
  <si>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</si>
  <si>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</si>
  <si>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</si>
  <si>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</si>
  <si>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</si>
  <si>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</si>
  <si>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</si>
  <si>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</si>
  <si>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</si>
  <si>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</si>
  <si>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</si>
  <si>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</si>
  <si>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</si>
  <si>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</si>
  <si>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</si>
  <si>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</si>
  <si>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</si>
  <si>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</si>
  <si>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</si>
  <si>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</si>
  <si>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</si>
  <si>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</si>
  <si>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</si>
  <si>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</si>
  <si>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</si>
  <si>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</si>
  <si>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</si>
  <si>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</si>
  <si>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</si>
  <si>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</si>
  <si>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</si>
  <si>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</si>
  <si>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</si>
  <si>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</si>
  <si>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</si>
  <si>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</si>
  <si>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</si>
  <si>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</si>
  <si>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</si>
  <si>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</si>
  <si>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</si>
  <si>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</si>
  <si>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</si>
  <si>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</si>
  <si>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</si>
  <si>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</si>
  <si>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</si>
  <si>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</si>
  <si>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</si>
  <si>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</si>
  <si>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</si>
  <si>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</si>
  <si>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</si>
  <si>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</si>
  <si>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</si>
  <si>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</si>
  <si>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</si>
  <si>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</si>
  <si>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</si>
  <si>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</si>
  <si>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</si>
  <si>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</si>
  <si>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</si>
  <si>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</si>
  <si>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</si>
  <si>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</si>
  <si>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</si>
  <si>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</si>
  <si>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</si>
  <si>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</si>
  <si>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</si>
  <si>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</si>
  <si>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</si>
  <si>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</si>
  <si>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</si>
  <si>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</si>
  <si>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</si>
  <si>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</si>
  <si>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</si>
  <si>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</si>
  <si>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</si>
  <si>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</si>
  <si>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</si>
  <si>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</si>
  <si>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</si>
  <si>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</si>
  <si>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</si>
  <si>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</si>
  <si>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</si>
  <si>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</si>
  <si>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</si>
  <si>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</si>
  <si>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</si>
  <si>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</si>
  <si>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</si>
  <si>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</si>
  <si>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</si>
  <si>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</si>
  <si>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</si>
  <si>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</si>
  <si>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</si>
  <si>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</si>
  <si>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</si>
  <si>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</si>
  <si>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</si>
  <si>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</si>
  <si>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</si>
  <si>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</si>
  <si>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</si>
  <si>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</si>
  <si>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</si>
  <si>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</si>
  <si>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</si>
  <si>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</si>
  <si>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</si>
  <si>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</si>
  <si>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</si>
  <si>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</si>
  <si>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</si>
  <si>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</si>
  <si>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</si>
  <si>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</si>
  <si>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</si>
  <si>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</si>
  <si>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</si>
  <si>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</si>
  <si>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</si>
  <si>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</si>
  <si>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</si>
  <si>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</si>
  <si>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</si>
  <si>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</si>
  <si>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</si>
  <si>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</si>
  <si>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</si>
  <si>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</si>
  <si>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</si>
  <si>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</si>
  <si>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</si>
  <si>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</si>
  <si>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</si>
  <si>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</si>
  <si>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</si>
  <si>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</si>
  <si>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</si>
  <si>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</si>
  <si>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</si>
  <si>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</si>
  <si>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</si>
  <si>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</si>
  <si>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</si>
  <si>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</si>
  <si>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</si>
  <si>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</si>
  <si>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</si>
  <si>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</si>
  <si>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</si>
  <si>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</si>
  <si>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</si>
  <si>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</si>
  <si>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</si>
  <si>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</si>
  <si>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</si>
  <si>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</si>
  <si>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</si>
  <si>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</si>
  <si>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</si>
  <si>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</si>
  <si>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</si>
  <si>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</si>
  <si>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</si>
  <si>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</si>
  <si>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</si>
  <si>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</si>
  <si>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</si>
  <si>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</si>
  <si>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</si>
  <si>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</si>
  <si>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</si>
  <si>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</si>
  <si>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</si>
  <si>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</si>
  <si>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</si>
  <si>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</si>
  <si>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</si>
  <si>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</si>
  <si>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</si>
  <si>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</si>
  <si>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</si>
  <si>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</si>
  <si>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</si>
  <si>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</si>
  <si>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</si>
  <si>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</si>
  <si>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</si>
  <si>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</si>
  <si>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</si>
  <si>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</si>
  <si>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</si>
  <si>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</si>
  <si>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</si>
  <si>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</si>
  <si>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</si>
  <si>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</si>
  <si>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</si>
  <si>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</si>
  <si>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</si>
  <si>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</si>
  <si>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</si>
  <si>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</si>
  <si>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</si>
  <si>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</si>
  <si>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</si>
  <si>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</si>
  <si>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</si>
  <si>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</si>
  <si>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</si>
  <si>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</si>
  <si>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</si>
  <si>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</si>
  <si>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</si>
  <si>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</si>
  <si>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</si>
  <si>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</si>
  <si>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</si>
  <si>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</si>
  <si>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</si>
  <si>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</si>
  <si>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</si>
  <si>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</si>
  <si>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</si>
  <si>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</si>
  <si>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</si>
  <si>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</si>
  <si>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</si>
  <si>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</si>
  <si>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</si>
  <si>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</si>
  <si>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</si>
  <si>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</si>
  <si>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</si>
  <si>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</si>
  <si>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</si>
  <si>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</si>
  <si>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</si>
  <si>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</si>
  <si>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</si>
  <si>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</si>
  <si>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</si>
  <si>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</si>
  <si>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</si>
  <si>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</si>
  <si>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</si>
  <si>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</si>
  <si>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</si>
  <si>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</si>
  <si>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</si>
  <si>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</si>
  <si>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</si>
  <si>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</si>
  <si>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</si>
  <si>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</si>
  <si>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</si>
  <si>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</si>
  <si>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</si>
  <si>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</si>
  <si>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</si>
  <si>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</si>
  <si>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</si>
  <si>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</si>
  <si>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</si>
  <si>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</si>
  <si>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</si>
  <si>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</si>
  <si>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</si>
  <si>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</si>
  <si>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</si>
  <si>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</si>
  <si>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</si>
  <si>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</si>
  <si>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</si>
  <si>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</si>
  <si>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</si>
  <si>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</si>
  <si>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</si>
  <si>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</si>
  <si>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</si>
  <si>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</si>
  <si>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</si>
  <si>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</si>
  <si>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</si>
  <si>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</si>
  <si>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</si>
  <si>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</si>
  <si>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</si>
  <si>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</si>
  <si>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</si>
  <si>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</si>
  <si>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</si>
  <si>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</si>
  <si>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</si>
  <si>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</si>
  <si>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</si>
  <si>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</si>
  <si>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</si>
  <si>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</si>
  <si>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</si>
  <si>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</si>
  <si>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</si>
  <si>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</si>
  <si>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</si>
  <si>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</si>
  <si>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</si>
  <si>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</si>
  <si>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</si>
  <si>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</si>
  <si>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</si>
  <si>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</si>
  <si>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</si>
  <si>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</si>
  <si>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</si>
  <si>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</si>
  <si>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</si>
  <si>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</si>
  <si>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</si>
  <si>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</si>
  <si>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</si>
  <si>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</si>
  <si>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</si>
  <si>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</si>
  <si>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</si>
  <si>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</si>
  <si>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</si>
  <si>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</si>
  <si>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</si>
  <si>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</si>
  <si>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</si>
  <si>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</si>
  <si>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</si>
  <si>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</si>
  <si>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</si>
  <si>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</si>
  <si>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</si>
  <si>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</si>
  <si>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</si>
  <si>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</si>
  <si>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</si>
  <si>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</si>
  <si>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</si>
  <si>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</si>
  <si>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</si>
  <si>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</si>
  <si>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</si>
  <si>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</si>
  <si>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</si>
  <si>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</si>
  <si>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</si>
  <si>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</si>
  <si>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</si>
  <si>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</si>
  <si>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</si>
  <si>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</si>
  <si>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</si>
  <si>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</si>
  <si>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</si>
  <si>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</si>
  <si>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</si>
  <si>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</si>
  <si>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</si>
  <si>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</si>
  <si>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</si>
  <si>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</si>
  <si>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</si>
  <si>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</si>
  <si>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</si>
  <si>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</si>
  <si>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</si>
  <si>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</si>
  <si>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</si>
  <si>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</si>
  <si>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</si>
  <si>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</si>
  <si>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</si>
  <si>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c783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</si>
  <si>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</si>
  <si>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</si>
  <si>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</si>
  <si>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</si>
  <si>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</si>
  <si>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</si>
  <si>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</si>
  <si>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</si>
  <si>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</si>
  <si>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</si>
  <si>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</si>
  <si>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</si>
  <si>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</si>
  <si>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</si>
  <si>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</si>
  <si>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</si>
  <si>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</si>
  <si>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</si>
  <si>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</si>
  <si>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</si>
  <si>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</si>
  <si>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</si>
  <si>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</si>
  <si>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</si>
  <si>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</si>
  <si>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</si>
  <si>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</si>
  <si>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</si>
  <si>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</si>
  <si>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</si>
  <si>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</si>
  <si>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</si>
  <si>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</si>
  <si>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</si>
  <si>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</si>
  <si>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</si>
  <si>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r>
      <t xml:space="preserve">Налични към </t>
    </r>
    <r>
      <rPr>
        <b/>
        <sz val="12"/>
        <color indexed="10"/>
        <rFont val="Times New Roman CYR"/>
        <family val="0"/>
      </rPr>
      <t>31.12.2021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</si>
  <si>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</si>
  <si>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</si>
  <si>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31.12.2021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</si>
  <si>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2022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</si>
  <si>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</si>
  <si>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31.12.2021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</si>
  <si>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2022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</si>
  <si>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2022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</si>
  <si>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31.12.2021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</si>
  <si>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2022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</si>
  <si>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2022 г.</t>
    </r>
    <r>
      <rPr>
        <b/>
        <sz val="14"/>
        <rFont val="Times New Roman Cyr"/>
        <family val="1"/>
      </rPr>
      <t xml:space="preserve"> ангажименти</t>
    </r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</si>
  <si>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</si>
  <si>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</si>
  <si>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</si>
  <si>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</si>
  <si>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</si>
  <si>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</si>
  <si>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</si>
  <si>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</si>
  <si>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</si>
  <si>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</si>
  <si>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</si>
  <si>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</si>
  <si>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</si>
  <si>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</si>
  <si>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</si>
  <si>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</si>
  <si>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</si>
  <si>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</si>
  <si>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</si>
  <si>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</si>
  <si>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</si>
  <si>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</si>
  <si>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</si>
  <si>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</si>
  <si>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</si>
  <si>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</si>
  <si>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</si>
  <si>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</si>
  <si>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</si>
  <si>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</si>
  <si>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</si>
  <si>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</si>
  <si>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</si>
  <si>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</si>
  <si>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</si>
  <si>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</si>
  <si>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</si>
  <si>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</si>
  <si>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</si>
  <si>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</si>
  <si>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</si>
  <si>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</si>
  <si>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</si>
  <si>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</si>
  <si>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</si>
  <si>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</si>
  <si>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</si>
  <si>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</si>
  <si>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</si>
  <si>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</si>
  <si>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</si>
  <si>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</si>
  <si>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</si>
  <si>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</si>
  <si>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</si>
  <si>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</si>
  <si>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</si>
  <si>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</si>
  <si>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</si>
  <si>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</si>
  <si>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</si>
  <si>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</si>
  <si>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</si>
  <si>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</si>
  <si>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</si>
  <si>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</si>
  <si>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</si>
  <si>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</si>
  <si>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</si>
  <si>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</si>
  <si>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</si>
  <si>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</si>
  <si>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</si>
  <si>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</si>
  <si>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</si>
  <si>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</si>
  <si>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</si>
  <si>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</si>
  <si>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</si>
  <si>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</si>
  <si>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</si>
  <si>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</si>
  <si>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</si>
  <si>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</si>
  <si>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</si>
  <si>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</si>
  <si>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</si>
  <si>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</si>
  <si>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</si>
  <si>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</si>
  <si>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</si>
  <si>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</si>
  <si>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</si>
  <si>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</si>
  <si>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</si>
  <si>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</si>
  <si>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</si>
  <si>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</si>
  <si>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</si>
  <si>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</si>
  <si>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                                            Б Ю Д ЖЕ Т - Н А Ч А Л Е Н   П Л А Н   2 0 2 2</t>
  </si>
  <si>
    <t>OBRAZOVANIE</t>
  </si>
  <si>
    <t>b749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</si>
</sst>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b/>
      <sz val="13"/>
      <color indexed="18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A50021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5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6" fillId="0" borderId="0">
      <alignment/>
      <protection/>
    </xf>
    <xf numFmtId="0" fontId="37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7" fillId="27" borderId="2" applyNumberFormat="0" applyAlignment="0" applyProtection="0"/>
    <xf numFmtId="0" fontId="148" fillId="28" borderId="0" applyNumberFormat="0" applyBorder="0" applyAlignment="0" applyProtection="0"/>
    <xf numFmtId="0" fontId="149" fillId="0" borderId="0" applyNumberForma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53" fillId="29" borderId="6" applyNumberFormat="0" applyAlignment="0" applyProtection="0"/>
    <xf numFmtId="0" fontId="154" fillId="29" borderId="2" applyNumberFormat="0" applyAlignment="0" applyProtection="0"/>
    <xf numFmtId="0" fontId="155" fillId="30" borderId="7" applyNumberFormat="0" applyAlignment="0" applyProtection="0"/>
    <xf numFmtId="0" fontId="156" fillId="31" borderId="0" applyNumberFormat="0" applyBorder="0" applyAlignment="0" applyProtection="0"/>
    <xf numFmtId="0" fontId="157" fillId="32" borderId="0" applyNumberFormat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1" fillId="0" borderId="8" applyNumberFormat="0" applyFill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</cellStyleXfs>
  <cellXfs count="968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60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40" applyFont="1" applyFill="1" applyBorder="1" applyAlignment="1" quotePrefix="1">
      <alignment horizontal="right" vertical="center"/>
      <protection/>
    </xf>
    <xf numFmtId="173" fontId="21" fillId="0" borderId="31" xfId="40" applyNumberFormat="1" applyFont="1" applyFill="1" applyBorder="1" applyAlignment="1" quotePrefix="1">
      <alignment horizontal="right" vertical="center"/>
      <protection/>
    </xf>
    <xf numFmtId="0" fontId="15" fillId="0" borderId="32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15" fillId="0" borderId="16" xfId="40" applyFont="1" applyFill="1" applyBorder="1" applyAlignment="1">
      <alignment horizontal="right" vertical="center"/>
      <protection/>
    </xf>
    <xf numFmtId="0" fontId="15" fillId="0" borderId="21" xfId="40" applyFont="1" applyFill="1" applyBorder="1" applyAlignment="1">
      <alignment horizontal="left" vertical="center" wrapText="1"/>
      <protection/>
    </xf>
    <xf numFmtId="173" fontId="21" fillId="0" borderId="33" xfId="40" applyNumberFormat="1" applyFont="1" applyFill="1" applyBorder="1" applyAlignment="1" quotePrefix="1">
      <alignment horizontal="right" vertical="center"/>
      <protection/>
    </xf>
    <xf numFmtId="173" fontId="18" fillId="0" borderId="16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 vertical="center"/>
      <protection/>
    </xf>
    <xf numFmtId="0" fontId="15" fillId="0" borderId="0" xfId="40" applyFont="1" applyFill="1" applyBorder="1" applyAlignment="1">
      <alignment vertical="center" wrapText="1"/>
      <protection/>
    </xf>
    <xf numFmtId="0" fontId="15" fillId="0" borderId="21" xfId="40" applyFont="1" applyFill="1" applyBorder="1" applyAlignment="1">
      <alignment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>
      <alignment horizontal="right" vertical="center"/>
      <protection/>
    </xf>
    <xf numFmtId="0" fontId="20" fillId="0" borderId="0" xfId="40" applyFont="1" applyFill="1" applyBorder="1" applyAlignment="1">
      <alignment vertical="center" wrapText="1"/>
      <protection/>
    </xf>
    <xf numFmtId="0" fontId="18" fillId="0" borderId="0" xfId="40" applyFont="1" applyFill="1" applyBorder="1" applyAlignment="1" quotePrefix="1">
      <alignment horizontal="right" vertical="center"/>
      <protection/>
    </xf>
    <xf numFmtId="0" fontId="18" fillId="0" borderId="16" xfId="40" applyFont="1" applyFill="1" applyBorder="1" applyAlignment="1">
      <alignment horizontal="right" vertical="center"/>
      <protection/>
    </xf>
    <xf numFmtId="0" fontId="15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horizontal="left" vertical="center" wrapText="1"/>
      <protection/>
    </xf>
    <xf numFmtId="0" fontId="20" fillId="0" borderId="32" xfId="40" applyFont="1" applyFill="1" applyBorder="1" applyAlignment="1">
      <alignment horizontal="left" vertical="center" wrapText="1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0" fontId="20" fillId="0" borderId="21" xfId="40" applyFont="1" applyFill="1" applyBorder="1" applyAlignment="1">
      <alignment vertical="center" wrapText="1"/>
      <protection/>
    </xf>
    <xf numFmtId="173" fontId="21" fillId="0" borderId="0" xfId="40" applyNumberFormat="1" applyFont="1" applyFill="1" applyBorder="1" applyAlignment="1" quotePrefix="1">
      <alignment horizontal="center" vertical="center"/>
      <protection/>
    </xf>
    <xf numFmtId="0" fontId="20" fillId="0" borderId="0" xfId="40" applyFont="1" applyFill="1" applyBorder="1" applyAlignment="1">
      <alignment horizontal="left" vertical="center" wrapText="1"/>
      <protection/>
    </xf>
    <xf numFmtId="173" fontId="25" fillId="0" borderId="34" xfId="40" applyNumberFormat="1" applyFont="1" applyFill="1" applyBorder="1" applyAlignment="1" quotePrefix="1">
      <alignment horizontal="right"/>
      <protection/>
    </xf>
    <xf numFmtId="173" fontId="25" fillId="0" borderId="31" xfId="40" applyNumberFormat="1" applyFont="1" applyFill="1" applyBorder="1" applyAlignment="1" quotePrefix="1">
      <alignment horizontal="right"/>
      <protection/>
    </xf>
    <xf numFmtId="173" fontId="25" fillId="0" borderId="33" xfId="40" applyNumberFormat="1" applyFont="1" applyFill="1" applyBorder="1" applyAlignment="1" quotePrefix="1">
      <alignment horizontal="right"/>
      <protection/>
    </xf>
    <xf numFmtId="0" fontId="15" fillId="0" borderId="32" xfId="40" applyFont="1" applyFill="1" applyBorder="1" applyAlignment="1">
      <alignment vertical="center" wrapText="1"/>
      <protection/>
    </xf>
    <xf numFmtId="173" fontId="21" fillId="0" borderId="35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horizontal="left" vertical="center" wrapText="1"/>
      <protection/>
    </xf>
    <xf numFmtId="173" fontId="21" fillId="0" borderId="37" xfId="40" applyNumberFormat="1" applyFont="1" applyFill="1" applyBorder="1" applyAlignment="1" quotePrefix="1">
      <alignment horizontal="right" vertical="center"/>
      <protection/>
    </xf>
    <xf numFmtId="0" fontId="15" fillId="0" borderId="36" xfId="40" applyFont="1" applyFill="1" applyBorder="1" applyAlignment="1">
      <alignment vertical="center" wrapText="1"/>
      <protection/>
    </xf>
    <xf numFmtId="173" fontId="21" fillId="0" borderId="38" xfId="40" applyNumberFormat="1" applyFont="1" applyFill="1" applyBorder="1" applyAlignment="1" quotePrefix="1">
      <alignment horizontal="right" vertical="center"/>
      <protection/>
    </xf>
    <xf numFmtId="0" fontId="15" fillId="0" borderId="39" xfId="40" applyFont="1" applyFill="1" applyBorder="1" applyAlignment="1">
      <alignment vertical="center" wrapText="1"/>
      <protection/>
    </xf>
    <xf numFmtId="0" fontId="20" fillId="0" borderId="39" xfId="40" applyFont="1" applyFill="1" applyBorder="1" applyAlignment="1">
      <alignment horizontal="left" vertical="center" wrapText="1"/>
      <protection/>
    </xf>
    <xf numFmtId="0" fontId="18" fillId="0" borderId="16" xfId="40" applyFont="1" applyFill="1" applyBorder="1" applyAlignment="1" quotePrefix="1">
      <alignment horizontal="center" vertical="center"/>
      <protection/>
    </xf>
    <xf numFmtId="0" fontId="18" fillId="0" borderId="16" xfId="40" applyFont="1" applyFill="1" applyBorder="1" applyAlignment="1">
      <alignment horizontal="center" vertical="center"/>
      <protection/>
    </xf>
    <xf numFmtId="170" fontId="15" fillId="0" borderId="16" xfId="40" applyNumberFormat="1" applyFont="1" applyFill="1" applyBorder="1" applyAlignment="1">
      <alignment horizontal="right" vertical="center"/>
      <protection/>
    </xf>
    <xf numFmtId="0" fontId="20" fillId="0" borderId="32" xfId="40" applyFont="1" applyFill="1" applyBorder="1" applyAlignment="1">
      <alignment vertical="center" wrapText="1"/>
      <protection/>
    </xf>
    <xf numFmtId="170" fontId="15" fillId="0" borderId="16" xfId="40" applyNumberFormat="1" applyFont="1" applyFill="1" applyBorder="1" applyAlignment="1">
      <alignment horizontal="right"/>
      <protection/>
    </xf>
    <xf numFmtId="173" fontId="21" fillId="0" borderId="34" xfId="40" applyNumberFormat="1" applyFont="1" applyFill="1" applyBorder="1" applyAlignment="1" quotePrefix="1">
      <alignment horizontal="right" vertical="top"/>
      <protection/>
    </xf>
    <xf numFmtId="0" fontId="15" fillId="0" borderId="32" xfId="40" applyFont="1" applyFill="1" applyBorder="1" applyAlignment="1">
      <alignment vertical="top" wrapText="1"/>
      <protection/>
    </xf>
    <xf numFmtId="173" fontId="21" fillId="0" borderId="31" xfId="40" applyNumberFormat="1" applyFont="1" applyFill="1" applyBorder="1" applyAlignment="1" quotePrefix="1">
      <alignment horizontal="right" vertical="top"/>
      <protection/>
    </xf>
    <xf numFmtId="0" fontId="15" fillId="0" borderId="0" xfId="40" applyFont="1" applyFill="1" applyBorder="1" applyAlignment="1">
      <alignment vertical="top" wrapText="1"/>
      <protection/>
    </xf>
    <xf numFmtId="173" fontId="21" fillId="0" borderId="33" xfId="40" applyNumberFormat="1" applyFont="1" applyFill="1" applyBorder="1" applyAlignment="1" quotePrefix="1">
      <alignment horizontal="right" vertical="top"/>
      <protection/>
    </xf>
    <xf numFmtId="0" fontId="15" fillId="0" borderId="21" xfId="40" applyFont="1" applyFill="1" applyBorder="1" applyAlignment="1">
      <alignment vertical="top" wrapText="1"/>
      <protection/>
    </xf>
    <xf numFmtId="173" fontId="21" fillId="0" borderId="40" xfId="40" applyNumberFormat="1" applyFont="1" applyFill="1" applyBorder="1" applyAlignment="1" quotePrefix="1">
      <alignment horizontal="right" vertical="center"/>
      <protection/>
    </xf>
    <xf numFmtId="170" fontId="15" fillId="0" borderId="0" xfId="40" applyNumberFormat="1" applyFont="1" applyFill="1" applyBorder="1" applyAlignment="1">
      <alignment vertical="center"/>
      <protection/>
    </xf>
    <xf numFmtId="175" fontId="18" fillId="0" borderId="16" xfId="40" applyNumberFormat="1" applyFont="1" applyFill="1" applyBorder="1" applyAlignment="1" quotePrefix="1">
      <alignment horizontal="right" vertical="center"/>
      <protection/>
    </xf>
    <xf numFmtId="175" fontId="18" fillId="0" borderId="20" xfId="40" applyNumberFormat="1" applyFont="1" applyFill="1" applyBorder="1" applyAlignment="1" quotePrefix="1">
      <alignment horizontal="right"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173" fontId="15" fillId="0" borderId="16" xfId="40" applyNumberFormat="1" applyFont="1" applyFill="1" applyBorder="1" applyAlignment="1">
      <alignment horizontal="right" vertical="center"/>
      <protection/>
    </xf>
    <xf numFmtId="0" fontId="20" fillId="0" borderId="36" xfId="40" applyFont="1" applyFill="1" applyBorder="1" applyAlignment="1">
      <alignment horizontal="left" vertical="center" wrapText="1"/>
      <protection/>
    </xf>
    <xf numFmtId="0" fontId="21" fillId="0" borderId="0" xfId="40" applyFont="1" applyFill="1" applyBorder="1" applyAlignment="1">
      <alignment horizontal="left" vertical="center" wrapText="1"/>
      <protection/>
    </xf>
    <xf numFmtId="173" fontId="18" fillId="0" borderId="10" xfId="40" applyNumberFormat="1" applyFont="1" applyFill="1" applyBorder="1" applyAlignment="1" quotePrefix="1">
      <alignment horizontal="center" vertical="center"/>
      <protection/>
    </xf>
    <xf numFmtId="173" fontId="20" fillId="0" borderId="10" xfId="40" applyNumberFormat="1" applyFont="1" applyFill="1" applyBorder="1" applyAlignment="1" quotePrefix="1">
      <alignment horizontal="center" vertical="center"/>
      <protection/>
    </xf>
    <xf numFmtId="0" fontId="15" fillId="0" borderId="16" xfId="40" applyFont="1" applyFill="1" applyBorder="1" applyAlignment="1">
      <alignment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173" fontId="21" fillId="0" borderId="34" xfId="40" applyNumberFormat="1" applyFont="1" applyFill="1" applyBorder="1" applyAlignment="1">
      <alignment horizontal="right" vertical="center"/>
      <protection/>
    </xf>
    <xf numFmtId="173" fontId="18" fillId="0" borderId="24" xfId="40" applyNumberFormat="1" applyFont="1" applyFill="1" applyBorder="1" applyAlignment="1" quotePrefix="1">
      <alignment horizontal="right" vertical="center"/>
      <protection/>
    </xf>
    <xf numFmtId="173" fontId="21" fillId="0" borderId="34" xfId="40" applyNumberFormat="1" applyFont="1" applyFill="1" applyBorder="1" applyAlignment="1" quotePrefix="1">
      <alignment horizontal="right"/>
      <protection/>
    </xf>
    <xf numFmtId="173" fontId="21" fillId="0" borderId="33" xfId="40" applyNumberFormat="1" applyFont="1" applyFill="1" applyBorder="1" applyAlignment="1" quotePrefix="1">
      <alignment horizontal="right"/>
      <protection/>
    </xf>
    <xf numFmtId="0" fontId="15" fillId="0" borderId="39" xfId="40" applyFont="1" applyFill="1" applyBorder="1" applyAlignment="1">
      <alignment horizontal="left" vertical="center" wrapText="1"/>
      <protection/>
    </xf>
    <xf numFmtId="0" fontId="15" fillId="0" borderId="41" xfId="40" applyFont="1" applyFill="1" applyBorder="1" applyAlignment="1">
      <alignment horizontal="left" vertical="center" wrapText="1"/>
      <protection/>
    </xf>
    <xf numFmtId="173" fontId="21" fillId="0" borderId="42" xfId="40" applyNumberFormat="1" applyFont="1" applyFill="1" applyBorder="1" applyAlignment="1" quotePrefix="1">
      <alignment horizontal="right" vertical="center"/>
      <protection/>
    </xf>
    <xf numFmtId="0" fontId="15" fillId="0" borderId="43" xfId="40" applyFont="1" applyFill="1" applyBorder="1" applyAlignment="1">
      <alignment horizontal="left" vertical="center" wrapText="1"/>
      <protection/>
    </xf>
    <xf numFmtId="173" fontId="21" fillId="0" borderId="31" xfId="40" applyNumberFormat="1" applyFont="1" applyFill="1" applyBorder="1" applyAlignment="1" quotePrefix="1">
      <alignment horizontal="right"/>
      <protection/>
    </xf>
    <xf numFmtId="173" fontId="21" fillId="0" borderId="44" xfId="40" applyNumberFormat="1" applyFont="1" applyFill="1" applyBorder="1" applyAlignment="1" quotePrefix="1">
      <alignment horizontal="right" vertical="center"/>
      <protection/>
    </xf>
    <xf numFmtId="0" fontId="15" fillId="0" borderId="45" xfId="40" applyFont="1" applyFill="1" applyBorder="1" applyAlignment="1">
      <alignment horizontal="left" vertical="center" wrapText="1"/>
      <protection/>
    </xf>
    <xf numFmtId="173" fontId="21" fillId="0" borderId="44" xfId="40" applyNumberFormat="1" applyFont="1" applyFill="1" applyBorder="1" applyAlignment="1" quotePrefix="1">
      <alignment horizontal="right"/>
      <protection/>
    </xf>
    <xf numFmtId="170" fontId="18" fillId="0" borderId="20" xfId="40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34" applyFont="1" applyAlignment="1">
      <alignment vertical="center"/>
      <protection/>
    </xf>
    <xf numFmtId="0" fontId="15" fillId="0" borderId="0" xfId="34" applyFont="1" applyAlignment="1">
      <alignment vertical="center" wrapText="1"/>
      <protection/>
    </xf>
    <xf numFmtId="1" fontId="38" fillId="34" borderId="0" xfId="34" applyNumberFormat="1" applyFont="1" applyFill="1" applyAlignment="1">
      <alignment vertical="center"/>
      <protection/>
    </xf>
    <xf numFmtId="1" fontId="38" fillId="35" borderId="0" xfId="34" applyNumberFormat="1" applyFont="1" applyFill="1" applyAlignment="1">
      <alignment vertical="center"/>
      <protection/>
    </xf>
    <xf numFmtId="0" fontId="15" fillId="0" borderId="0" xfId="34" applyFont="1" applyAlignment="1" applyProtection="1">
      <alignment vertical="center"/>
      <protection/>
    </xf>
    <xf numFmtId="1" fontId="38" fillId="0" borderId="0" xfId="34" applyNumberFormat="1" applyFont="1" applyFill="1" applyAlignment="1">
      <alignment vertical="center"/>
      <protection/>
    </xf>
    <xf numFmtId="0" fontId="15" fillId="34" borderId="0" xfId="34" applyFont="1" applyFill="1" applyAlignment="1">
      <alignment vertical="center"/>
      <protection/>
    </xf>
    <xf numFmtId="0" fontId="15" fillId="35" borderId="0" xfId="34" applyFont="1" applyFill="1" applyAlignment="1">
      <alignment vertical="center"/>
      <protection/>
    </xf>
    <xf numFmtId="3" fontId="15" fillId="0" borderId="0" xfId="34" applyNumberFormat="1" applyFont="1" applyFill="1" applyAlignment="1" applyProtection="1">
      <alignment horizontal="right" vertical="center"/>
      <protection/>
    </xf>
    <xf numFmtId="0" fontId="16" fillId="0" borderId="0" xfId="34" applyFont="1" applyProtection="1">
      <alignment/>
      <protection locked="0"/>
    </xf>
    <xf numFmtId="0" fontId="16" fillId="0" borderId="0" xfId="34" applyFont="1" applyProtection="1">
      <alignment/>
      <protection/>
    </xf>
    <xf numFmtId="0" fontId="15" fillId="0" borderId="0" xfId="34" applyFont="1" applyAlignment="1" applyProtection="1">
      <alignment vertical="center"/>
      <protection locked="0"/>
    </xf>
    <xf numFmtId="0" fontId="15" fillId="0" borderId="0" xfId="34" applyFont="1" applyBorder="1" applyAlignment="1">
      <alignment vertical="center"/>
      <protection/>
    </xf>
    <xf numFmtId="0" fontId="15" fillId="0" borderId="0" xfId="34" applyFont="1" applyBorder="1" applyAlignment="1">
      <alignment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15" fillId="0" borderId="0" xfId="34" applyFont="1" applyAlignment="1" quotePrefix="1">
      <alignment vertical="center"/>
      <protection/>
    </xf>
    <xf numFmtId="0" fontId="15" fillId="0" borderId="0" xfId="34" applyFont="1" applyAlignment="1" quotePrefix="1">
      <alignment horizontal="center" vertical="center"/>
      <protection/>
    </xf>
    <xf numFmtId="172" fontId="15" fillId="0" borderId="0" xfId="34" applyNumberFormat="1" applyFont="1" applyAlignment="1">
      <alignment vertical="center"/>
      <protection/>
    </xf>
    <xf numFmtId="0" fontId="15" fillId="0" borderId="0" xfId="34" applyFont="1" applyAlignment="1" applyProtection="1" quotePrefix="1">
      <alignment horizontal="center" vertical="center"/>
      <protection/>
    </xf>
    <xf numFmtId="172" fontId="15" fillId="0" borderId="0" xfId="34" applyNumberFormat="1" applyFont="1" applyAlignment="1" applyProtection="1">
      <alignment vertical="center"/>
      <protection/>
    </xf>
    <xf numFmtId="0" fontId="15" fillId="0" borderId="0" xfId="34" applyFont="1" applyAlignment="1" quotePrefix="1">
      <alignment horizontal="right" vertical="center"/>
      <protection/>
    </xf>
    <xf numFmtId="0" fontId="15" fillId="0" borderId="14" xfId="34" applyFont="1" applyBorder="1" applyAlignment="1">
      <alignment horizontal="center" vertical="center"/>
      <protection/>
    </xf>
    <xf numFmtId="0" fontId="15" fillId="35" borderId="0" xfId="34" applyFont="1" applyFill="1" applyBorder="1" applyAlignment="1">
      <alignment vertical="center"/>
      <protection/>
    </xf>
    <xf numFmtId="0" fontId="15" fillId="0" borderId="46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vertical="center"/>
      <protection/>
    </xf>
    <xf numFmtId="0" fontId="15" fillId="0" borderId="47" xfId="34" applyFont="1" applyBorder="1" applyAlignment="1">
      <alignment horizontal="center" vertical="center"/>
      <protection/>
    </xf>
    <xf numFmtId="0" fontId="15" fillId="0" borderId="13" xfId="34" applyFont="1" applyBorder="1" applyAlignment="1">
      <alignment horizontal="left" vertical="center" wrapText="1"/>
      <protection/>
    </xf>
    <xf numFmtId="0" fontId="23" fillId="0" borderId="0" xfId="34" applyFont="1" applyAlignment="1">
      <alignment vertical="center"/>
      <protection/>
    </xf>
    <xf numFmtId="0" fontId="23" fillId="34" borderId="0" xfId="34" applyFont="1" applyFill="1" applyAlignment="1">
      <alignment vertical="center"/>
      <protection/>
    </xf>
    <xf numFmtId="0" fontId="23" fillId="35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 locked="0"/>
    </xf>
    <xf numFmtId="0" fontId="15" fillId="36" borderId="0" xfId="34" applyFont="1" applyFill="1" applyAlignment="1">
      <alignment vertical="center"/>
      <protection/>
    </xf>
    <xf numFmtId="0" fontId="22" fillId="0" borderId="0" xfId="34" applyFont="1" applyAlignment="1">
      <alignment vertical="center"/>
      <protection/>
    </xf>
    <xf numFmtId="3" fontId="15" fillId="0" borderId="49" xfId="34" applyNumberFormat="1" applyFont="1" applyBorder="1" applyAlignment="1" applyProtection="1">
      <alignment horizontal="right" vertical="center"/>
      <protection/>
    </xf>
    <xf numFmtId="3" fontId="15" fillId="0" borderId="50" xfId="34" applyNumberFormat="1" applyFont="1" applyBorder="1" applyAlignment="1" applyProtection="1">
      <alignment horizontal="right" vertical="center"/>
      <protection/>
    </xf>
    <xf numFmtId="0" fontId="22" fillId="37" borderId="0" xfId="34" applyFont="1" applyFill="1" applyAlignment="1">
      <alignment vertical="center"/>
      <protection/>
    </xf>
    <xf numFmtId="0" fontId="15" fillId="0" borderId="0" xfId="34" applyFont="1" applyFill="1" applyAlignment="1">
      <alignment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 locked="0"/>
    </xf>
    <xf numFmtId="3" fontId="22" fillId="0" borderId="40" xfId="34" applyNumberFormat="1" applyFont="1" applyFill="1" applyBorder="1" applyAlignment="1" applyProtection="1">
      <alignment horizontal="right" vertical="center"/>
      <protection locked="0"/>
    </xf>
    <xf numFmtId="0" fontId="22" fillId="36" borderId="0" xfId="34" applyFont="1" applyFill="1" applyAlignment="1">
      <alignment vertical="center"/>
      <protection/>
    </xf>
    <xf numFmtId="0" fontId="15" fillId="0" borderId="31" xfId="40" applyNumberFormat="1" applyFont="1" applyFill="1" applyBorder="1" applyAlignment="1" quotePrefix="1">
      <alignment horizontal="right"/>
      <protection/>
    </xf>
    <xf numFmtId="0" fontId="15" fillId="0" borderId="46" xfId="40" applyNumberFormat="1" applyFont="1" applyFill="1" applyBorder="1" applyAlignment="1" quotePrefix="1">
      <alignment horizontal="right"/>
      <protection/>
    </xf>
    <xf numFmtId="0" fontId="22" fillId="0" borderId="46" xfId="40" applyNumberFormat="1" applyFont="1" applyFill="1" applyBorder="1" applyAlignment="1" quotePrefix="1">
      <alignment horizontal="right"/>
      <protection/>
    </xf>
    <xf numFmtId="0" fontId="22" fillId="0" borderId="0" xfId="34" applyNumberFormat="1" applyFont="1" applyAlignment="1">
      <alignment horizontal="right"/>
      <protection/>
    </xf>
    <xf numFmtId="0" fontId="15" fillId="0" borderId="0" xfId="34" applyNumberFormat="1" applyFont="1" applyAlignment="1">
      <alignment horizontal="right"/>
      <protection/>
    </xf>
    <xf numFmtId="0" fontId="15" fillId="36" borderId="0" xfId="34" applyNumberFormat="1" applyFont="1" applyFill="1" applyAlignment="1">
      <alignment horizontal="right"/>
      <protection/>
    </xf>
    <xf numFmtId="0" fontId="15" fillId="0" borderId="0" xfId="34" applyNumberFormat="1" applyFont="1" applyFill="1" applyAlignment="1">
      <alignment horizontal="right"/>
      <protection/>
    </xf>
    <xf numFmtId="0" fontId="22" fillId="0" borderId="0" xfId="40" applyNumberFormat="1" applyFont="1" applyFill="1" applyAlignment="1">
      <alignment horizontal="right"/>
      <protection/>
    </xf>
    <xf numFmtId="170" fontId="19" fillId="0" borderId="0" xfId="40" applyNumberFormat="1" applyFont="1" applyFill="1" applyBorder="1">
      <alignment/>
      <protection/>
    </xf>
    <xf numFmtId="0" fontId="22" fillId="0" borderId="0" xfId="40" applyFont="1" applyFill="1" applyBorder="1">
      <alignment/>
      <protection/>
    </xf>
    <xf numFmtId="0" fontId="15" fillId="0" borderId="0" xfId="40" applyNumberFormat="1" applyFont="1" applyFill="1" applyAlignment="1">
      <alignment horizontal="right"/>
      <protection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170" fontId="15" fillId="0" borderId="0" xfId="40" applyNumberFormat="1" applyFont="1" applyFill="1" applyProtection="1">
      <alignment/>
      <protection locked="0"/>
    </xf>
    <xf numFmtId="170" fontId="15" fillId="0" borderId="0" xfId="40" applyNumberFormat="1" applyFont="1" applyFill="1">
      <alignment/>
      <protection/>
    </xf>
    <xf numFmtId="170" fontId="15" fillId="0" borderId="0" xfId="40" applyNumberFormat="1" applyFont="1" applyFill="1" applyBorder="1">
      <alignment/>
      <protection/>
    </xf>
    <xf numFmtId="170" fontId="18" fillId="0" borderId="0" xfId="40" applyNumberFormat="1" applyFont="1" applyFill="1">
      <alignment/>
      <protection/>
    </xf>
    <xf numFmtId="0" fontId="15" fillId="0" borderId="0" xfId="40" applyFont="1" applyFill="1">
      <alignment/>
      <protection/>
    </xf>
    <xf numFmtId="3" fontId="15" fillId="0" borderId="51" xfId="34" applyNumberFormat="1" applyFont="1" applyBorder="1" applyAlignment="1" applyProtection="1">
      <alignment horizontal="right" vertical="center"/>
      <protection locked="0"/>
    </xf>
    <xf numFmtId="0" fontId="15" fillId="0" borderId="0" xfId="34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 applyProtection="1">
      <alignment horizontal="right" vertical="center"/>
      <protection/>
    </xf>
    <xf numFmtId="3" fontId="15" fillId="0" borderId="0" xfId="34" applyNumberFormat="1" applyFont="1" applyBorder="1" applyAlignment="1" applyProtection="1">
      <alignment horizontal="right" vertical="center"/>
      <protection locked="0"/>
    </xf>
    <xf numFmtId="3" fontId="15" fillId="0" borderId="0" xfId="34" applyNumberFormat="1" applyFont="1" applyAlignment="1">
      <alignment horizontal="right" vertical="center"/>
      <protection/>
    </xf>
    <xf numFmtId="3" fontId="15" fillId="0" borderId="0" xfId="34" applyNumberFormat="1" applyFont="1" applyAlignment="1">
      <alignment horizontal="center" vertical="center"/>
      <protection/>
    </xf>
    <xf numFmtId="49" fontId="15" fillId="0" borderId="0" xfId="34" applyNumberFormat="1" applyFont="1" applyFill="1" applyAlignment="1" applyProtection="1">
      <alignment horizontal="center" vertical="center"/>
      <protection/>
    </xf>
    <xf numFmtId="3" fontId="15" fillId="0" borderId="0" xfId="34" applyNumberFormat="1" applyFont="1" applyAlignment="1" quotePrefix="1">
      <alignment horizontal="right" vertical="center"/>
      <protection/>
    </xf>
    <xf numFmtId="3" fontId="15" fillId="0" borderId="0" xfId="34" applyNumberFormat="1" applyFont="1" applyAlignment="1" applyProtection="1">
      <alignment horizontal="right" vertical="center"/>
      <protection/>
    </xf>
    <xf numFmtId="0" fontId="20" fillId="0" borderId="0" xfId="34" applyFont="1" applyAlignment="1">
      <alignment vertical="center"/>
      <protection/>
    </xf>
    <xf numFmtId="3" fontId="15" fillId="0" borderId="0" xfId="34" applyNumberFormat="1" applyFont="1" applyAlignment="1" applyProtection="1" quotePrefix="1">
      <alignment horizontal="right" vertical="center"/>
      <protection/>
    </xf>
    <xf numFmtId="0" fontId="20" fillId="0" borderId="0" xfId="34" applyFont="1" applyFill="1" applyAlignment="1">
      <alignment vertical="center"/>
      <protection/>
    </xf>
    <xf numFmtId="0" fontId="15" fillId="0" borderId="0" xfId="34" applyFont="1" applyFill="1" applyAlignment="1" quotePrefix="1">
      <alignment vertical="center"/>
      <protection/>
    </xf>
    <xf numFmtId="0" fontId="15" fillId="0" borderId="0" xfId="34" applyFont="1" applyFill="1" applyAlignment="1" applyProtection="1">
      <alignment vertical="center"/>
      <protection/>
    </xf>
    <xf numFmtId="0" fontId="15" fillId="0" borderId="0" xfId="34" applyFont="1" applyFill="1" applyAlignment="1" applyProtection="1" quotePrefix="1">
      <alignment horizontal="right" vertical="center"/>
      <protection/>
    </xf>
    <xf numFmtId="0" fontId="41" fillId="0" borderId="10" xfId="34" applyFont="1" applyFill="1" applyBorder="1" applyAlignment="1">
      <alignment vertical="center"/>
      <protection/>
    </xf>
    <xf numFmtId="0" fontId="34" fillId="0" borderId="10" xfId="34" applyFont="1" applyFill="1" applyBorder="1" applyAlignment="1">
      <alignment vertical="center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15" fillId="0" borderId="16" xfId="34" applyFont="1" applyBorder="1" applyAlignment="1" quotePrefix="1">
      <alignment horizontal="center" vertical="center" wrapText="1"/>
      <protection/>
    </xf>
    <xf numFmtId="0" fontId="41" fillId="0" borderId="10" xfId="34" applyFont="1" applyFill="1" applyBorder="1" applyAlignment="1">
      <alignment horizontal="center" vertical="center"/>
      <protection/>
    </xf>
    <xf numFmtId="0" fontId="15" fillId="0" borderId="19" xfId="34" applyFont="1" applyBorder="1" applyAlignment="1">
      <alignment horizontal="center" vertical="center"/>
      <protection/>
    </xf>
    <xf numFmtId="0" fontId="15" fillId="0" borderId="24" xfId="34" applyFont="1" applyBorder="1" applyAlignment="1">
      <alignment horizontal="left" vertical="center" wrapText="1"/>
      <protection/>
    </xf>
    <xf numFmtId="3" fontId="41" fillId="0" borderId="10" xfId="34" applyNumberFormat="1" applyFont="1" applyFill="1" applyBorder="1" applyAlignment="1" quotePrefix="1">
      <alignment horizontal="center" vertical="center"/>
      <protection/>
    </xf>
    <xf numFmtId="3" fontId="41" fillId="0" borderId="10" xfId="34" applyNumberFormat="1" applyFont="1" applyFill="1" applyBorder="1" applyAlignment="1">
      <alignment horizontal="center" vertical="center"/>
      <protection/>
    </xf>
    <xf numFmtId="3" fontId="41" fillId="0" borderId="10" xfId="34" applyNumberFormat="1" applyFont="1" applyFill="1" applyBorder="1" applyAlignment="1" applyProtection="1">
      <alignment horizontal="center" vertical="center"/>
      <protection/>
    </xf>
    <xf numFmtId="3" fontId="41" fillId="0" borderId="19" xfId="34" applyNumberFormat="1" applyFont="1" applyBorder="1" applyAlignment="1" quotePrefix="1">
      <alignment horizontal="center" vertical="center"/>
      <protection/>
    </xf>
    <xf numFmtId="0" fontId="42" fillId="38" borderId="19" xfId="34" applyFont="1" applyFill="1" applyBorder="1" applyAlignment="1" quotePrefix="1">
      <alignment horizontal="center" vertical="center"/>
      <protection/>
    </xf>
    <xf numFmtId="0" fontId="15" fillId="0" borderId="16" xfId="34" applyFont="1" applyBorder="1" applyAlignment="1">
      <alignment horizontal="center" vertical="center" wrapText="1"/>
      <protection/>
    </xf>
    <xf numFmtId="0" fontId="15" fillId="0" borderId="46" xfId="34" applyFont="1" applyBorder="1" applyAlignment="1">
      <alignment horizontal="center" vertical="center" wrapText="1"/>
      <protection/>
    </xf>
    <xf numFmtId="3" fontId="15" fillId="0" borderId="15" xfId="34" applyNumberFormat="1" applyFont="1" applyBorder="1" applyAlignment="1" applyProtection="1">
      <alignment horizontal="right" vertical="center"/>
      <protection/>
    </xf>
    <xf numFmtId="3" fontId="44" fillId="0" borderId="14" xfId="34" applyNumberFormat="1" applyFont="1" applyFill="1" applyBorder="1" applyAlignment="1" applyProtection="1">
      <alignment horizontal="center" vertical="center" wrapText="1"/>
      <protection/>
    </xf>
    <xf numFmtId="0" fontId="16" fillId="35" borderId="0" xfId="34" applyFont="1" applyFill="1" applyAlignment="1">
      <alignment vertical="center"/>
      <protection/>
    </xf>
    <xf numFmtId="0" fontId="45" fillId="34" borderId="14" xfId="34" applyFont="1" applyFill="1" applyBorder="1" applyAlignment="1">
      <alignment vertical="center" wrapText="1"/>
      <protection/>
    </xf>
    <xf numFmtId="3" fontId="15" fillId="0" borderId="46" xfId="34" applyNumberFormat="1" applyFont="1" applyBorder="1" applyAlignment="1" applyProtection="1">
      <alignment horizontal="right" vertical="center"/>
      <protection/>
    </xf>
    <xf numFmtId="0" fontId="46" fillId="34" borderId="15" xfId="34" applyFont="1" applyFill="1" applyBorder="1" applyAlignment="1">
      <alignment vertical="center"/>
      <protection/>
    </xf>
    <xf numFmtId="3" fontId="15" fillId="0" borderId="52" xfId="34" applyNumberFormat="1" applyFont="1" applyBorder="1" applyAlignment="1" applyProtection="1">
      <alignment horizontal="right" vertical="center"/>
      <protection/>
    </xf>
    <xf numFmtId="0" fontId="46" fillId="34" borderId="19" xfId="34" applyFont="1" applyFill="1" applyBorder="1" applyAlignment="1">
      <alignment vertical="center"/>
      <protection/>
    </xf>
    <xf numFmtId="3" fontId="22" fillId="0" borderId="53" xfId="34" applyNumberFormat="1" applyFont="1" applyFill="1" applyBorder="1" applyAlignment="1" applyProtection="1">
      <alignment vertical="center"/>
      <protection/>
    </xf>
    <xf numFmtId="3" fontId="22" fillId="0" borderId="54" xfId="34" applyNumberFormat="1" applyFont="1" applyFill="1" applyBorder="1" applyAlignment="1" applyProtection="1">
      <alignment vertical="center"/>
      <protection/>
    </xf>
    <xf numFmtId="3" fontId="46" fillId="34" borderId="19" xfId="34" applyNumberFormat="1" applyFont="1" applyFill="1" applyBorder="1" applyAlignment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/>
    </xf>
    <xf numFmtId="3" fontId="15" fillId="0" borderId="40" xfId="34" applyNumberFormat="1" applyFont="1" applyFill="1" applyBorder="1" applyAlignment="1" applyProtection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/>
    </xf>
    <xf numFmtId="3" fontId="22" fillId="0" borderId="40" xfId="34" applyNumberFormat="1" applyFont="1" applyFill="1" applyBorder="1" applyAlignment="1" applyProtection="1">
      <alignment horizontal="right" vertical="center"/>
      <protection/>
    </xf>
    <xf numFmtId="0" fontId="22" fillId="0" borderId="0" xfId="34" applyNumberFormat="1" applyFont="1" applyBorder="1" applyAlignment="1">
      <alignment horizontal="right"/>
      <protection/>
    </xf>
    <xf numFmtId="0" fontId="20" fillId="0" borderId="32" xfId="34" applyFont="1" applyFill="1" applyBorder="1" applyAlignment="1">
      <alignment vertical="center" wrapText="1"/>
      <protection/>
    </xf>
    <xf numFmtId="0" fontId="20" fillId="0" borderId="39" xfId="34" applyFont="1" applyFill="1" applyBorder="1" applyAlignment="1">
      <alignment vertical="center" wrapText="1"/>
      <protection/>
    </xf>
    <xf numFmtId="0" fontId="20" fillId="0" borderId="41" xfId="34" applyFont="1" applyFill="1" applyBorder="1" applyAlignment="1">
      <alignment vertical="center" wrapText="1"/>
      <protection/>
    </xf>
    <xf numFmtId="0" fontId="20" fillId="0" borderId="0" xfId="34" applyFont="1" applyFill="1" applyBorder="1" applyAlignment="1">
      <alignment vertical="center" wrapText="1"/>
      <protection/>
    </xf>
    <xf numFmtId="3" fontId="15" fillId="0" borderId="49" xfId="34" applyNumberFormat="1" applyFont="1" applyFill="1" applyBorder="1" applyAlignment="1" applyProtection="1">
      <alignment horizontal="right" vertical="center"/>
      <protection/>
    </xf>
    <xf numFmtId="3" fontId="15" fillId="0" borderId="50" xfId="34" applyNumberFormat="1" applyFont="1" applyFill="1" applyBorder="1" applyAlignment="1" applyProtection="1">
      <alignment horizontal="right" vertical="center"/>
      <protection/>
    </xf>
    <xf numFmtId="0" fontId="22" fillId="36" borderId="0" xfId="34" applyNumberFormat="1" applyFont="1" applyFill="1" applyAlignment="1">
      <alignment horizontal="right"/>
      <protection/>
    </xf>
    <xf numFmtId="3" fontId="22" fillId="0" borderId="55" xfId="34" applyNumberFormat="1" applyFont="1" applyFill="1" applyBorder="1" applyAlignment="1" applyProtection="1">
      <alignment horizontal="right"/>
      <protection/>
    </xf>
    <xf numFmtId="3" fontId="22" fillId="0" borderId="40" xfId="34" applyNumberFormat="1" applyFont="1" applyFill="1" applyBorder="1" applyAlignment="1" applyProtection="1">
      <alignment horizontal="right"/>
      <protection/>
    </xf>
    <xf numFmtId="0" fontId="22" fillId="0" borderId="0" xfId="34" applyFont="1">
      <alignment/>
      <protection/>
    </xf>
    <xf numFmtId="3" fontId="15" fillId="0" borderId="55" xfId="34" applyNumberFormat="1" applyFont="1" applyFill="1" applyBorder="1" applyAlignment="1" applyProtection="1">
      <alignment horizontal="right"/>
      <protection/>
    </xf>
    <xf numFmtId="3" fontId="15" fillId="0" borderId="40" xfId="34" applyNumberFormat="1" applyFont="1" applyFill="1" applyBorder="1" applyAlignment="1" applyProtection="1">
      <alignment horizontal="right"/>
      <protection/>
    </xf>
    <xf numFmtId="0" fontId="15" fillId="0" borderId="0" xfId="34" applyFont="1">
      <alignment/>
      <protection/>
    </xf>
    <xf numFmtId="3" fontId="15" fillId="39" borderId="56" xfId="34" applyNumberFormat="1" applyFont="1" applyFill="1" applyBorder="1" applyAlignment="1" applyProtection="1">
      <alignment horizontal="right" vertical="center"/>
      <protection/>
    </xf>
    <xf numFmtId="3" fontId="15" fillId="39" borderId="34" xfId="34" applyNumberFormat="1" applyFont="1" applyFill="1" applyBorder="1" applyAlignment="1" applyProtection="1">
      <alignment horizontal="right" vertical="center"/>
      <protection/>
    </xf>
    <xf numFmtId="0" fontId="18" fillId="0" borderId="0" xfId="34" applyFont="1" applyFill="1" applyBorder="1" applyAlignment="1">
      <alignment vertical="center" wrapText="1"/>
      <protection/>
    </xf>
    <xf numFmtId="0" fontId="18" fillId="0" borderId="57" xfId="34" applyFont="1" applyFill="1" applyBorder="1" applyAlignment="1">
      <alignment vertical="center"/>
      <protection/>
    </xf>
    <xf numFmtId="0" fontId="18" fillId="0" borderId="32" xfId="34" applyFont="1" applyFill="1" applyBorder="1" applyAlignment="1">
      <alignment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/>
    </xf>
    <xf numFmtId="3" fontId="15" fillId="0" borderId="26" xfId="34" applyNumberFormat="1" applyFont="1" applyFill="1" applyBorder="1" applyAlignment="1" applyProtection="1">
      <alignment horizontal="right" vertical="center"/>
      <protection/>
    </xf>
    <xf numFmtId="3" fontId="15" fillId="0" borderId="32" xfId="34" applyNumberFormat="1" applyFont="1" applyFill="1" applyBorder="1" applyAlignment="1" applyProtection="1">
      <alignment horizontal="right" vertical="center"/>
      <protection/>
    </xf>
    <xf numFmtId="3" fontId="15" fillId="0" borderId="58" xfId="34" applyNumberFormat="1" applyFont="1" applyFill="1" applyBorder="1" applyAlignment="1" applyProtection="1">
      <alignment horizontal="right" vertical="center"/>
      <protection/>
    </xf>
    <xf numFmtId="0" fontId="15" fillId="0" borderId="59" xfId="34" applyFont="1" applyFill="1" applyBorder="1" applyAlignment="1">
      <alignment vertical="center"/>
      <protection/>
    </xf>
    <xf numFmtId="3" fontId="15" fillId="0" borderId="16" xfId="34" applyNumberFormat="1" applyFont="1" applyFill="1" applyBorder="1" applyAlignment="1" applyProtection="1">
      <alignment horizontal="right" vertical="center"/>
      <protection/>
    </xf>
    <xf numFmtId="3" fontId="15" fillId="0" borderId="0" xfId="34" applyNumberFormat="1" applyFont="1" applyFill="1" applyBorder="1" applyAlignment="1" applyProtection="1">
      <alignment horizontal="right" vertical="center"/>
      <protection/>
    </xf>
    <xf numFmtId="3" fontId="15" fillId="0" borderId="46" xfId="34" applyNumberFormat="1" applyFont="1" applyFill="1" applyBorder="1" applyAlignment="1" applyProtection="1">
      <alignment horizontal="right" vertical="center"/>
      <protection/>
    </xf>
    <xf numFmtId="0" fontId="15" fillId="0" borderId="60" xfId="34" applyFont="1" applyFill="1" applyBorder="1" applyAlignment="1">
      <alignment vertical="center"/>
      <protection/>
    </xf>
    <xf numFmtId="0" fontId="18" fillId="0" borderId="21" xfId="34" applyFont="1" applyFill="1" applyBorder="1" applyAlignment="1">
      <alignment vertical="center" wrapText="1"/>
      <protection/>
    </xf>
    <xf numFmtId="3" fontId="15" fillId="0" borderId="20" xfId="34" applyNumberFormat="1" applyFont="1" applyFill="1" applyBorder="1" applyAlignment="1" applyProtection="1">
      <alignment horizontal="right" vertical="center"/>
      <protection/>
    </xf>
    <xf numFmtId="3" fontId="15" fillId="0" borderId="13" xfId="34" applyNumberFormat="1" applyFont="1" applyFill="1" applyBorder="1" applyAlignment="1" applyProtection="1">
      <alignment horizontal="right" vertical="center"/>
      <protection/>
    </xf>
    <xf numFmtId="3" fontId="15" fillId="0" borderId="52" xfId="34" applyNumberFormat="1" applyFont="1" applyFill="1" applyBorder="1" applyAlignment="1" applyProtection="1">
      <alignment horizontal="right" vertical="center"/>
      <protection/>
    </xf>
    <xf numFmtId="3" fontId="15" fillId="0" borderId="10" xfId="34" applyNumberFormat="1" applyFont="1" applyFill="1" applyBorder="1" applyAlignment="1" applyProtection="1">
      <alignment horizontal="right" vertical="center"/>
      <protection/>
    </xf>
    <xf numFmtId="0" fontId="15" fillId="0" borderId="0" xfId="34" applyNumberFormat="1" applyFont="1" applyFill="1" applyBorder="1" applyAlignment="1">
      <alignment horizontal="right"/>
      <protection/>
    </xf>
    <xf numFmtId="3" fontId="15" fillId="0" borderId="0" xfId="34" applyNumberFormat="1" applyFont="1" applyBorder="1" applyAlignment="1">
      <alignment horizontal="right"/>
      <protection/>
    </xf>
    <xf numFmtId="3" fontId="15" fillId="0" borderId="0" xfId="34" applyNumberFormat="1" applyFont="1" applyBorder="1" applyAlignment="1" applyProtection="1">
      <alignment horizontal="right"/>
      <protection/>
    </xf>
    <xf numFmtId="0" fontId="15" fillId="0" borderId="16" xfId="34" applyFont="1" applyBorder="1" applyAlignment="1" quotePrefix="1">
      <alignment horizontal="center" vertical="center"/>
      <protection/>
    </xf>
    <xf numFmtId="0" fontId="15" fillId="0" borderId="24" xfId="34" applyFont="1" applyBorder="1" applyAlignment="1">
      <alignment vertical="center" wrapText="1"/>
      <protection/>
    </xf>
    <xf numFmtId="0" fontId="15" fillId="0" borderId="20" xfId="34" applyFont="1" applyBorder="1" applyAlignment="1">
      <alignment vertical="center" wrapText="1"/>
      <protection/>
    </xf>
    <xf numFmtId="0" fontId="15" fillId="36" borderId="0" xfId="34" applyNumberFormat="1" applyFont="1" applyFill="1" applyBorder="1" applyAlignment="1">
      <alignment horizontal="right"/>
      <protection/>
    </xf>
    <xf numFmtId="0" fontId="15" fillId="37" borderId="0" xfId="34" applyNumberFormat="1" applyFont="1" applyFill="1" applyBorder="1" applyAlignment="1">
      <alignment horizontal="right"/>
      <protection/>
    </xf>
    <xf numFmtId="3" fontId="15" fillId="0" borderId="48" xfId="34" applyNumberFormat="1" applyFont="1" applyBorder="1" applyAlignment="1" applyProtection="1">
      <alignment vertical="center"/>
      <protection locked="0"/>
    </xf>
    <xf numFmtId="1" fontId="15" fillId="0" borderId="20" xfId="34" applyNumberFormat="1" applyFont="1" applyBorder="1" applyAlignment="1">
      <alignment horizontal="left" vertical="center" wrapText="1"/>
      <protection/>
    </xf>
    <xf numFmtId="0" fontId="22" fillId="0" borderId="0" xfId="40" applyFont="1" applyFill="1">
      <alignment/>
      <protection/>
    </xf>
    <xf numFmtId="0" fontId="19" fillId="36" borderId="0" xfId="40" applyFont="1" applyFill="1" applyBorder="1" applyAlignment="1">
      <alignment horizontal="right"/>
      <protection/>
    </xf>
    <xf numFmtId="0" fontId="15" fillId="0" borderId="24" xfId="34" applyFont="1" applyBorder="1" applyAlignment="1" quotePrefix="1">
      <alignment horizontal="left" vertical="center"/>
      <protection/>
    </xf>
    <xf numFmtId="0" fontId="15" fillId="0" borderId="24" xfId="34" applyFont="1" applyBorder="1" applyAlignment="1" quotePrefix="1">
      <alignment horizontal="left" vertical="center" wrapText="1"/>
      <protection/>
    </xf>
    <xf numFmtId="170" fontId="15" fillId="0" borderId="0" xfId="34" applyNumberFormat="1" applyFont="1" applyBorder="1" applyAlignment="1">
      <alignment vertical="center"/>
      <protection/>
    </xf>
    <xf numFmtId="170" fontId="15" fillId="0" borderId="0" xfId="34" applyNumberFormat="1" applyFont="1" applyBorder="1" applyAlignment="1">
      <alignment vertical="center" wrapText="1"/>
      <protection/>
    </xf>
    <xf numFmtId="3" fontId="15" fillId="0" borderId="0" xfId="34" applyNumberFormat="1" applyFont="1" applyBorder="1" applyAlignment="1">
      <alignment horizontal="right" vertical="center"/>
      <protection/>
    </xf>
    <xf numFmtId="3" fontId="15" fillId="0" borderId="15" xfId="34" applyNumberFormat="1" applyFont="1" applyBorder="1" applyAlignment="1">
      <alignment horizontal="right" vertical="center"/>
      <protection/>
    </xf>
    <xf numFmtId="0" fontId="22" fillId="0" borderId="0" xfId="34" applyFont="1" applyFill="1" applyAlignment="1">
      <alignment vertical="center"/>
      <protection/>
    </xf>
    <xf numFmtId="170" fontId="22" fillId="0" borderId="0" xfId="40" applyNumberFormat="1" applyFont="1" applyFill="1" applyBorder="1">
      <alignment/>
      <protection/>
    </xf>
    <xf numFmtId="170" fontId="22" fillId="0" borderId="0" xfId="40" applyNumberFormat="1" applyFont="1" applyFill="1" applyBorder="1" applyProtection="1">
      <alignment/>
      <protection locked="0"/>
    </xf>
    <xf numFmtId="170" fontId="22" fillId="0" borderId="0" xfId="40" applyNumberFormat="1" applyFont="1" applyFill="1">
      <alignment/>
      <protection/>
    </xf>
    <xf numFmtId="170" fontId="22" fillId="0" borderId="0" xfId="40" applyNumberFormat="1" applyFont="1" applyFill="1" applyProtection="1">
      <alignment/>
      <protection locked="0"/>
    </xf>
    <xf numFmtId="170" fontId="19" fillId="0" borderId="0" xfId="40" applyNumberFormat="1" applyFont="1" applyFill="1">
      <alignment/>
      <protection/>
    </xf>
    <xf numFmtId="0" fontId="15" fillId="0" borderId="0" xfId="40" applyNumberFormat="1" applyFont="1" applyFill="1" applyBorder="1" applyAlignment="1">
      <alignment horizontal="right"/>
      <protection/>
    </xf>
    <xf numFmtId="170" fontId="15" fillId="0" borderId="0" xfId="40" applyNumberFormat="1" applyFont="1" applyFill="1" applyBorder="1">
      <alignment/>
      <protection/>
    </xf>
    <xf numFmtId="170" fontId="15" fillId="0" borderId="0" xfId="40" applyNumberFormat="1" applyFont="1" applyFill="1" applyBorder="1" applyProtection="1">
      <alignment/>
      <protection locked="0"/>
    </xf>
    <xf numFmtId="170" fontId="18" fillId="0" borderId="0" xfId="40" applyNumberFormat="1" applyFont="1" applyFill="1" applyBorder="1">
      <alignment/>
      <protection/>
    </xf>
    <xf numFmtId="0" fontId="15" fillId="0" borderId="0" xfId="40" applyFont="1" applyFill="1" applyBorder="1">
      <alignment/>
      <protection/>
    </xf>
    <xf numFmtId="0" fontId="15" fillId="0" borderId="0" xfId="40" applyFont="1" applyFill="1">
      <alignment/>
      <protection/>
    </xf>
    <xf numFmtId="0" fontId="15" fillId="0" borderId="0" xfId="34" applyFont="1" applyBorder="1" applyAlignment="1" applyProtection="1">
      <alignment vertical="center"/>
      <protection locked="0"/>
    </xf>
    <xf numFmtId="170" fontId="15" fillId="0" borderId="0" xfId="34" applyNumberFormat="1" applyFont="1" applyBorder="1" applyAlignment="1" applyProtection="1">
      <alignment vertical="center"/>
      <protection locked="0"/>
    </xf>
    <xf numFmtId="0" fontId="15" fillId="35" borderId="0" xfId="34" applyFont="1" applyFill="1" applyAlignment="1" applyProtection="1">
      <alignment vertical="center"/>
      <protection locked="0"/>
    </xf>
    <xf numFmtId="3" fontId="15" fillId="0" borderId="0" xfId="34" applyNumberFormat="1" applyFont="1" applyBorder="1" applyAlignment="1" applyProtection="1">
      <alignment horizontal="right" vertical="center"/>
      <protection/>
    </xf>
    <xf numFmtId="0" fontId="15" fillId="33" borderId="0" xfId="34" applyFont="1" applyFill="1" applyBorder="1" applyAlignment="1" applyProtection="1">
      <alignment vertical="center"/>
      <protection locked="0"/>
    </xf>
    <xf numFmtId="3" fontId="15" fillId="33" borderId="0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Fill="1" applyBorder="1" applyAlignment="1" applyProtection="1">
      <alignment vertical="center"/>
      <protection/>
    </xf>
    <xf numFmtId="0" fontId="15" fillId="0" borderId="0" xfId="34" applyFont="1" applyFill="1" applyAlignment="1" applyProtection="1">
      <alignment vertical="center"/>
      <protection locked="0"/>
    </xf>
    <xf numFmtId="0" fontId="15" fillId="33" borderId="0" xfId="34" applyFont="1" applyFill="1" applyAlignment="1" applyProtection="1">
      <alignment vertical="center"/>
      <protection locked="0"/>
    </xf>
    <xf numFmtId="0" fontId="15" fillId="0" borderId="0" xfId="34" applyFont="1" applyAlignment="1" applyProtection="1">
      <alignment vertical="center" wrapText="1"/>
      <protection locked="0"/>
    </xf>
    <xf numFmtId="3" fontId="15" fillId="0" borderId="0" xfId="34" applyNumberFormat="1" applyFont="1" applyFill="1" applyAlignment="1" applyProtection="1">
      <alignment horizontal="right" vertical="center"/>
      <protection locked="0"/>
    </xf>
    <xf numFmtId="0" fontId="15" fillId="40" borderId="0" xfId="34" applyFont="1" applyFill="1" applyAlignment="1">
      <alignment vertical="center"/>
      <protection/>
    </xf>
    <xf numFmtId="0" fontId="15" fillId="40" borderId="0" xfId="34" applyFont="1" applyFill="1" applyAlignment="1">
      <alignment vertical="center" wrapText="1"/>
      <protection/>
    </xf>
    <xf numFmtId="0" fontId="15" fillId="40" borderId="0" xfId="34" applyFont="1" applyFill="1" applyAlignment="1" applyProtection="1">
      <alignment vertical="center"/>
      <protection/>
    </xf>
    <xf numFmtId="3" fontId="15" fillId="0" borderId="32" xfId="34" applyNumberFormat="1" applyFont="1" applyBorder="1" applyAlignment="1" applyProtection="1">
      <alignment horizontal="right" vertical="center"/>
      <protection/>
    </xf>
    <xf numFmtId="3" fontId="15" fillId="0" borderId="13" xfId="34" applyNumberFormat="1" applyFont="1" applyBorder="1" applyAlignment="1" applyProtection="1">
      <alignment horizontal="right" vertical="center"/>
      <protection/>
    </xf>
    <xf numFmtId="0" fontId="15" fillId="0" borderId="10" xfId="34" applyFont="1" applyBorder="1" applyAlignment="1">
      <alignment horizontal="center" vertical="center"/>
      <protection/>
    </xf>
    <xf numFmtId="0" fontId="47" fillId="0" borderId="0" xfId="34" applyFont="1">
      <alignment/>
      <protection/>
    </xf>
    <xf numFmtId="0" fontId="47" fillId="0" borderId="0" xfId="34" applyFont="1" applyAlignment="1">
      <alignment/>
      <protection/>
    </xf>
    <xf numFmtId="0" fontId="47" fillId="0" borderId="0" xfId="34" applyFont="1" applyAlignment="1">
      <alignment wrapText="1"/>
      <protection/>
    </xf>
    <xf numFmtId="3" fontId="47" fillId="0" borderId="0" xfId="34" applyNumberFormat="1" applyFont="1" applyAlignment="1">
      <alignment/>
      <protection/>
    </xf>
    <xf numFmtId="0" fontId="37" fillId="0" borderId="0" xfId="34">
      <alignment/>
      <protection/>
    </xf>
    <xf numFmtId="0" fontId="37" fillId="0" borderId="0" xfId="34" applyFont="1">
      <alignment/>
      <protection/>
    </xf>
    <xf numFmtId="0" fontId="47" fillId="38" borderId="0" xfId="34" applyFont="1" applyFill="1">
      <alignment/>
      <protection/>
    </xf>
    <xf numFmtId="174" fontId="47" fillId="0" borderId="0" xfId="34" applyNumberFormat="1" applyFont="1">
      <alignment/>
      <protection/>
    </xf>
    <xf numFmtId="0" fontId="47" fillId="38" borderId="0" xfId="34" applyFont="1" applyFill="1" applyBorder="1">
      <alignment/>
      <protection/>
    </xf>
    <xf numFmtId="3" fontId="34" fillId="38" borderId="0" xfId="34" applyNumberFormat="1" applyFont="1" applyFill="1" applyBorder="1" applyAlignment="1">
      <alignment horizontal="right"/>
      <protection/>
    </xf>
    <xf numFmtId="0" fontId="37" fillId="38" borderId="0" xfId="34" applyFill="1" applyBorder="1">
      <alignment/>
      <protection/>
    </xf>
    <xf numFmtId="0" fontId="41" fillId="0" borderId="28" xfId="34" applyFont="1" applyFill="1" applyBorder="1" applyAlignment="1">
      <alignment vertical="center"/>
      <protection/>
    </xf>
    <xf numFmtId="0" fontId="41" fillId="0" borderId="61" xfId="34" applyFont="1" applyFill="1" applyBorder="1" applyAlignment="1">
      <alignment vertical="center"/>
      <protection/>
    </xf>
    <xf numFmtId="0" fontId="34" fillId="0" borderId="47" xfId="34" applyFont="1" applyFill="1" applyBorder="1" applyAlignment="1">
      <alignment vertical="center"/>
      <protection/>
    </xf>
    <xf numFmtId="0" fontId="41" fillId="0" borderId="14" xfId="34" applyFont="1" applyFill="1" applyBorder="1" applyAlignment="1">
      <alignment horizontal="center" vertical="center"/>
      <protection/>
    </xf>
    <xf numFmtId="0" fontId="42" fillId="38" borderId="15" xfId="34" applyFont="1" applyFill="1" applyBorder="1" applyAlignment="1">
      <alignment horizontal="center" vertical="center"/>
      <protection/>
    </xf>
    <xf numFmtId="0" fontId="42" fillId="38" borderId="10" xfId="34" applyFont="1" applyFill="1" applyBorder="1" applyAlignment="1" quotePrefix="1">
      <alignment horizontal="center" vertical="center"/>
      <protection/>
    </xf>
    <xf numFmtId="3" fontId="41" fillId="0" borderId="14" xfId="34" applyNumberFormat="1" applyFont="1" applyFill="1" applyBorder="1" applyAlignment="1" applyProtection="1">
      <alignment horizontal="center" vertical="center" wrapText="1"/>
      <protection/>
    </xf>
    <xf numFmtId="3" fontId="15" fillId="0" borderId="15" xfId="34" applyNumberFormat="1" applyFont="1" applyFill="1" applyBorder="1" applyAlignment="1">
      <alignment horizontal="right" vertical="center"/>
      <protection/>
    </xf>
    <xf numFmtId="3" fontId="15" fillId="0" borderId="15" xfId="34" applyNumberFormat="1" applyFont="1" applyFill="1" applyBorder="1" applyAlignment="1" applyProtection="1">
      <alignment horizontal="right" vertical="center"/>
      <protection/>
    </xf>
    <xf numFmtId="0" fontId="45" fillId="34" borderId="15" xfId="34" applyFont="1" applyFill="1" applyBorder="1" applyAlignment="1">
      <alignment vertical="center" wrapText="1"/>
      <protection/>
    </xf>
    <xf numFmtId="0" fontId="18" fillId="0" borderId="16" xfId="34" applyFont="1" applyFill="1" applyBorder="1" applyAlignment="1" applyProtection="1">
      <alignment vertical="center"/>
      <protection locked="0"/>
    </xf>
    <xf numFmtId="3" fontId="15" fillId="35" borderId="15" xfId="34" applyNumberFormat="1" applyFont="1" applyFill="1" applyBorder="1" applyAlignment="1" applyProtection="1">
      <alignment horizontal="right" vertical="center"/>
      <protection/>
    </xf>
    <xf numFmtId="3" fontId="22" fillId="0" borderId="62" xfId="34" applyNumberFormat="1" applyFont="1" applyFill="1" applyBorder="1" applyAlignment="1" applyProtection="1">
      <alignment vertical="center"/>
      <protection/>
    </xf>
    <xf numFmtId="3" fontId="22" fillId="0" borderId="63" xfId="34" applyNumberFormat="1" applyFont="1" applyFill="1" applyBorder="1" applyAlignment="1" applyProtection="1">
      <alignment vertical="center"/>
      <protection/>
    </xf>
    <xf numFmtId="3" fontId="15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8" xfId="34" applyNumberFormat="1" applyFont="1" applyFill="1" applyBorder="1" applyAlignment="1" applyProtection="1">
      <alignment horizontal="right" vertical="center"/>
      <protection/>
    </xf>
    <xf numFmtId="3" fontId="22" fillId="0" borderId="64" xfId="34" applyNumberFormat="1" applyFont="1" applyFill="1" applyBorder="1" applyAlignment="1" applyProtection="1">
      <alignment horizontal="right" vertical="center"/>
      <protection/>
    </xf>
    <xf numFmtId="3" fontId="22" fillId="0" borderId="48" xfId="34" applyNumberFormat="1" applyFont="1" applyFill="1" applyBorder="1" applyAlignment="1" applyProtection="1">
      <alignment horizontal="right" vertical="center"/>
      <protection/>
    </xf>
    <xf numFmtId="0" fontId="47" fillId="0" borderId="0" xfId="34" applyFont="1" applyFill="1">
      <alignment/>
      <protection/>
    </xf>
    <xf numFmtId="3" fontId="22" fillId="0" borderId="55" xfId="34" applyNumberFormat="1" applyFont="1" applyFill="1" applyBorder="1" applyAlignment="1" applyProtection="1">
      <alignment horizontal="right" vertical="center"/>
      <protection locked="0"/>
    </xf>
    <xf numFmtId="3" fontId="15" fillId="0" borderId="40" xfId="34" applyNumberFormat="1" applyFont="1" applyFill="1" applyBorder="1" applyAlignment="1" applyProtection="1" quotePrefix="1">
      <alignment horizontal="right" vertical="center"/>
      <protection/>
    </xf>
    <xf numFmtId="3" fontId="22" fillId="0" borderId="55" xfId="34" applyNumberFormat="1" applyFont="1" applyFill="1" applyBorder="1" applyAlignment="1" applyProtection="1">
      <alignment horizontal="right"/>
      <protection locked="0"/>
    </xf>
    <xf numFmtId="3" fontId="22" fillId="0" borderId="40" xfId="34" applyNumberFormat="1" applyFont="1" applyFill="1" applyBorder="1" applyAlignment="1" applyProtection="1">
      <alignment horizontal="right"/>
      <protection locked="0"/>
    </xf>
    <xf numFmtId="3" fontId="22" fillId="0" borderId="64" xfId="34" applyNumberFormat="1" applyFont="1" applyFill="1" applyBorder="1" applyAlignment="1" applyProtection="1">
      <alignment horizontal="right"/>
      <protection/>
    </xf>
    <xf numFmtId="3" fontId="22" fillId="0" borderId="48" xfId="34" applyNumberFormat="1" applyFont="1" applyFill="1" applyBorder="1" applyAlignment="1" applyProtection="1">
      <alignment horizontal="right"/>
      <protection/>
    </xf>
    <xf numFmtId="3" fontId="15" fillId="0" borderId="48" xfId="34" applyNumberFormat="1" applyFont="1" applyBorder="1" applyAlignment="1" applyProtection="1">
      <alignment horizontal="right"/>
      <protection locked="0"/>
    </xf>
    <xf numFmtId="3" fontId="15" fillId="0" borderId="55" xfId="34" applyNumberFormat="1" applyFont="1" applyFill="1" applyBorder="1" applyAlignment="1" applyProtection="1">
      <alignment horizontal="right"/>
      <protection locked="0"/>
    </xf>
    <xf numFmtId="3" fontId="15" fillId="0" borderId="40" xfId="34" applyNumberFormat="1" applyFont="1" applyFill="1" applyBorder="1" applyAlignment="1" applyProtection="1">
      <alignment horizontal="right"/>
      <protection locked="0"/>
    </xf>
    <xf numFmtId="3" fontId="15" fillId="0" borderId="25" xfId="34" applyNumberFormat="1" applyFont="1" applyFill="1" applyBorder="1" applyAlignment="1" applyProtection="1">
      <alignment horizontal="right" vertical="center"/>
      <protection locked="0"/>
    </xf>
    <xf numFmtId="3" fontId="15" fillId="0" borderId="49" xfId="34" applyNumberFormat="1" applyFont="1" applyFill="1" applyBorder="1" applyAlignment="1" applyProtection="1">
      <alignment horizontal="right" vertical="center"/>
      <protection locked="0"/>
    </xf>
    <xf numFmtId="0" fontId="54" fillId="35" borderId="0" xfId="34" applyFont="1" applyFill="1" applyAlignment="1">
      <alignment vertical="center"/>
      <protection/>
    </xf>
    <xf numFmtId="0" fontId="34" fillId="0" borderId="0" xfId="34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40" applyFont="1" applyFill="1" applyBorder="1" applyAlignment="1">
      <alignment horizontal="left" vertical="center" wrapText="1"/>
      <protection/>
    </xf>
    <xf numFmtId="0" fontId="15" fillId="0" borderId="60" xfId="40" applyFont="1" applyFill="1" applyBorder="1" applyAlignment="1">
      <alignment horizontal="left" vertical="center" wrapText="1"/>
      <protection/>
    </xf>
    <xf numFmtId="0" fontId="15" fillId="37" borderId="65" xfId="40" applyFont="1" applyFill="1" applyBorder="1" applyAlignment="1">
      <alignment horizontal="left" wrapText="1"/>
      <protection/>
    </xf>
    <xf numFmtId="0" fontId="15" fillId="37" borderId="66" xfId="40" applyFont="1" applyFill="1" applyBorder="1" applyAlignment="1">
      <alignment horizontal="left" wrapText="1"/>
      <protection/>
    </xf>
    <xf numFmtId="0" fontId="15" fillId="37" borderId="67" xfId="40" applyFont="1" applyFill="1" applyBorder="1" applyAlignment="1">
      <alignment horizontal="left" wrapText="1"/>
      <protection/>
    </xf>
    <xf numFmtId="3" fontId="15" fillId="0" borderId="22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Border="1" applyAlignment="1" applyProtection="1">
      <alignment horizontal="right" vertical="center"/>
      <protection locked="0"/>
    </xf>
    <xf numFmtId="3" fontId="15" fillId="0" borderId="50" xfId="34" applyNumberFormat="1" applyFont="1" applyFill="1" applyBorder="1" applyAlignment="1" applyProtection="1">
      <alignment horizontal="right" vertical="center"/>
      <protection locked="0"/>
    </xf>
    <xf numFmtId="0" fontId="15" fillId="0" borderId="32" xfId="40" applyFont="1" applyFill="1" applyBorder="1" applyAlignment="1">
      <alignment horizontal="left"/>
      <protection/>
    </xf>
    <xf numFmtId="0" fontId="15" fillId="0" borderId="21" xfId="40" applyFont="1" applyFill="1" applyBorder="1" applyAlignment="1">
      <alignment horizontal="left"/>
      <protection/>
    </xf>
    <xf numFmtId="0" fontId="15" fillId="0" borderId="21" xfId="40" applyFont="1" applyFill="1" applyBorder="1">
      <alignment/>
      <protection/>
    </xf>
    <xf numFmtId="0" fontId="20" fillId="0" borderId="68" xfId="40" applyFont="1" applyFill="1" applyBorder="1" applyAlignment="1">
      <alignment horizontal="left" vertical="center" wrapText="1"/>
      <protection/>
    </xf>
    <xf numFmtId="3" fontId="15" fillId="0" borderId="58" xfId="34" applyNumberFormat="1" applyFont="1" applyBorder="1" applyAlignment="1" applyProtection="1">
      <alignment horizontal="right" vertical="center"/>
      <protection locked="0"/>
    </xf>
    <xf numFmtId="0" fontId="26" fillId="0" borderId="32" xfId="40" applyFont="1" applyFill="1" applyBorder="1" applyAlignment="1">
      <alignment wrapText="1"/>
      <protection/>
    </xf>
    <xf numFmtId="0" fontId="26" fillId="0" borderId="0" xfId="40" applyFont="1" applyFill="1" applyBorder="1" applyAlignment="1">
      <alignment wrapText="1"/>
      <protection/>
    </xf>
    <xf numFmtId="0" fontId="27" fillId="0" borderId="0" xfId="40" applyFont="1" applyFill="1" applyBorder="1" applyAlignment="1">
      <alignment wrapText="1"/>
      <protection/>
    </xf>
    <xf numFmtId="0" fontId="26" fillId="0" borderId="21" xfId="40" applyFont="1" applyFill="1" applyBorder="1" applyAlignment="1">
      <alignment wrapText="1"/>
      <protection/>
    </xf>
    <xf numFmtId="0" fontId="15" fillId="0" borderId="32" xfId="34" applyFont="1" applyFill="1" applyBorder="1" applyAlignment="1">
      <alignment vertical="center" wrapText="1"/>
      <protection/>
    </xf>
    <xf numFmtId="0" fontId="15" fillId="0" borderId="39" xfId="34" applyFont="1" applyFill="1" applyBorder="1" applyAlignment="1">
      <alignment vertical="center" wrapText="1"/>
      <protection/>
    </xf>
    <xf numFmtId="0" fontId="15" fillId="0" borderId="41" xfId="34" applyFont="1" applyFill="1" applyBorder="1" applyAlignment="1">
      <alignment vertical="center" wrapText="1"/>
      <protection/>
    </xf>
    <xf numFmtId="0" fontId="15" fillId="0" borderId="21" xfId="34" applyFont="1" applyFill="1" applyBorder="1" applyAlignment="1">
      <alignment vertical="center" wrapText="1"/>
      <protection/>
    </xf>
    <xf numFmtId="0" fontId="21" fillId="0" borderId="49" xfId="40" applyFont="1" applyFill="1" applyBorder="1">
      <alignment/>
      <protection/>
    </xf>
    <xf numFmtId="3" fontId="15" fillId="0" borderId="50" xfId="34" applyNumberFormat="1" applyFont="1" applyBorder="1" applyAlignment="1" applyProtection="1">
      <alignment vertical="center"/>
      <protection locked="0"/>
    </xf>
    <xf numFmtId="0" fontId="20" fillId="0" borderId="32" xfId="40" applyFont="1" applyFill="1" applyBorder="1">
      <alignment/>
      <protection/>
    </xf>
    <xf numFmtId="0" fontId="20" fillId="0" borderId="21" xfId="40" applyFont="1" applyFill="1" applyBorder="1">
      <alignment/>
      <protection/>
    </xf>
    <xf numFmtId="0" fontId="15" fillId="0" borderId="0" xfId="40" applyFont="1" applyFill="1" applyBorder="1" applyAlignment="1">
      <alignment horizontal="left" wrapText="1"/>
      <protection/>
    </xf>
    <xf numFmtId="0" fontId="20" fillId="0" borderId="32" xfId="40" applyFont="1" applyFill="1" applyBorder="1" applyAlignment="1">
      <alignment horizontal="left" wrapText="1"/>
      <protection/>
    </xf>
    <xf numFmtId="0" fontId="20" fillId="0" borderId="45" xfId="40" applyFont="1" applyFill="1" applyBorder="1" applyAlignment="1">
      <alignment horizontal="left" wrapText="1"/>
      <protection/>
    </xf>
    <xf numFmtId="0" fontId="20" fillId="0" borderId="0" xfId="40" applyFont="1" applyFill="1" applyBorder="1" applyAlignment="1">
      <alignment horizontal="left" wrapText="1"/>
      <protection/>
    </xf>
    <xf numFmtId="0" fontId="20" fillId="0" borderId="21" xfId="40" applyFont="1" applyFill="1" applyBorder="1" applyAlignment="1">
      <alignment horizontal="left" wrapText="1"/>
      <protection/>
    </xf>
    <xf numFmtId="3" fontId="15" fillId="0" borderId="50" xfId="34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34" applyFont="1" applyFill="1" applyAlignment="1">
      <alignment vertical="center"/>
      <protection/>
    </xf>
    <xf numFmtId="3" fontId="15" fillId="0" borderId="48" xfId="34" applyNumberFormat="1" applyFont="1" applyBorder="1" applyAlignment="1" applyProtection="1">
      <alignment horizontal="right" vertical="center"/>
      <protection/>
    </xf>
    <xf numFmtId="3" fontId="15" fillId="0" borderId="47" xfId="34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77" fillId="38" borderId="0" xfId="0" applyNumberFormat="1" applyFont="1" applyFill="1" applyAlignment="1">
      <alignment/>
    </xf>
    <xf numFmtId="1" fontId="15" fillId="0" borderId="19" xfId="34" applyNumberFormat="1" applyFont="1" applyBorder="1" applyAlignment="1">
      <alignment horizontal="center" vertical="center"/>
      <protection/>
    </xf>
    <xf numFmtId="3" fontId="47" fillId="0" borderId="0" xfId="34" applyNumberFormat="1" applyFont="1" applyAlignment="1" applyProtection="1">
      <alignment/>
      <protection/>
    </xf>
    <xf numFmtId="3" fontId="34" fillId="38" borderId="0" xfId="34" applyNumberFormat="1" applyFont="1" applyFill="1" applyBorder="1" applyAlignment="1" applyProtection="1">
      <alignment horizontal="right"/>
      <protection/>
    </xf>
    <xf numFmtId="3" fontId="41" fillId="0" borderId="10" xfId="34" applyNumberFormat="1" applyFont="1" applyFill="1" applyBorder="1" applyAlignment="1" applyProtection="1" quotePrefix="1">
      <alignment horizontal="center" vertical="center"/>
      <protection/>
    </xf>
    <xf numFmtId="0" fontId="37" fillId="0" borderId="0" xfId="34" applyProtection="1">
      <alignment/>
      <protection/>
    </xf>
    <xf numFmtId="0" fontId="15" fillId="0" borderId="60" xfId="40" applyFont="1" applyFill="1" applyBorder="1" applyAlignment="1">
      <alignment horizontal="left" wrapText="1"/>
      <protection/>
    </xf>
    <xf numFmtId="0" fontId="15" fillId="0" borderId="32" xfId="40" applyFont="1" applyFill="1" applyBorder="1" applyAlignment="1" quotePrefix="1">
      <alignment horizontal="left" vertical="center" wrapText="1"/>
      <protection/>
    </xf>
    <xf numFmtId="0" fontId="15" fillId="0" borderId="21" xfId="40" applyFont="1" applyFill="1" applyBorder="1" applyAlignment="1" quotePrefix="1">
      <alignment vertical="center" wrapText="1"/>
      <protection/>
    </xf>
    <xf numFmtId="0" fontId="15" fillId="0" borderId="32" xfId="40" applyFont="1" applyFill="1" applyBorder="1" applyAlignment="1" quotePrefix="1">
      <alignment horizontal="left"/>
      <protection/>
    </xf>
    <xf numFmtId="0" fontId="15" fillId="0" borderId="21" xfId="40" applyFont="1" applyFill="1" applyBorder="1" quotePrefix="1">
      <alignment/>
      <protection/>
    </xf>
    <xf numFmtId="0" fontId="20" fillId="0" borderId="69" xfId="40" applyFont="1" applyFill="1" applyBorder="1" applyAlignment="1">
      <alignment vertical="center" wrapText="1"/>
      <protection/>
    </xf>
    <xf numFmtId="0" fontId="20" fillId="0" borderId="69" xfId="40" applyFont="1" applyFill="1" applyBorder="1" applyAlignment="1">
      <alignment horizontal="left" vertical="center" wrapText="1"/>
      <protection/>
    </xf>
    <xf numFmtId="0" fontId="15" fillId="0" borderId="0" xfId="40" applyFont="1" applyFill="1" applyBorder="1" applyAlignment="1" quotePrefix="1">
      <alignment horizontal="left" vertical="center" wrapText="1"/>
      <protection/>
    </xf>
    <xf numFmtId="0" fontId="15" fillId="0" borderId="70" xfId="40" applyFont="1" applyFill="1" applyBorder="1" applyAlignment="1">
      <alignment horizontal="left" vertical="center" wrapText="1"/>
      <protection/>
    </xf>
    <xf numFmtId="0" fontId="15" fillId="0" borderId="46" xfId="40" applyFont="1" applyFill="1" applyBorder="1" applyAlignment="1">
      <alignment horizontal="left" vertical="center" wrapText="1"/>
      <protection/>
    </xf>
    <xf numFmtId="0" fontId="20" fillId="0" borderId="46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34" applyNumberFormat="1" applyFont="1" applyFill="1" applyBorder="1" applyAlignment="1" applyProtection="1">
      <alignment vertical="center"/>
      <protection/>
    </xf>
    <xf numFmtId="3" fontId="19" fillId="0" borderId="54" xfId="34" applyNumberFormat="1" applyFont="1" applyFill="1" applyBorder="1" applyAlignment="1" applyProtection="1">
      <alignment vertical="center"/>
      <protection/>
    </xf>
    <xf numFmtId="3" fontId="45" fillId="34" borderId="19" xfId="34" applyNumberFormat="1" applyFont="1" applyFill="1" applyBorder="1" applyAlignment="1">
      <alignment vertical="center"/>
      <protection/>
    </xf>
    <xf numFmtId="3" fontId="19" fillId="0" borderId="55" xfId="34" applyNumberFormat="1" applyFont="1" applyFill="1" applyBorder="1" applyAlignment="1" applyProtection="1">
      <alignment horizontal="right" vertical="center"/>
      <protection/>
    </xf>
    <xf numFmtId="3" fontId="19" fillId="0" borderId="40" xfId="34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4" applyFont="1" applyAlignment="1">
      <alignment horizontal="center" wrapText="1"/>
      <protection/>
    </xf>
    <xf numFmtId="3" fontId="41" fillId="0" borderId="10" xfId="34" applyNumberFormat="1" applyFont="1" applyBorder="1" applyAlignment="1" quotePrefix="1">
      <alignment horizontal="center" vertical="center"/>
      <protection/>
    </xf>
    <xf numFmtId="0" fontId="15" fillId="0" borderId="10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left" vertical="center"/>
      <protection/>
    </xf>
    <xf numFmtId="1" fontId="15" fillId="0" borderId="10" xfId="34" applyNumberFormat="1" applyFont="1" applyBorder="1" applyAlignment="1">
      <alignment horizontal="lef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3" fontId="45" fillId="34" borderId="10" xfId="34" applyNumberFormat="1" applyFont="1" applyFill="1" applyBorder="1" applyAlignment="1">
      <alignment vertical="center"/>
      <protection/>
    </xf>
    <xf numFmtId="0" fontId="15" fillId="0" borderId="10" xfId="34" applyFont="1" applyBorder="1" applyAlignment="1">
      <alignment vertical="center"/>
      <protection/>
    </xf>
    <xf numFmtId="174" fontId="80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 locked="0"/>
    </xf>
    <xf numFmtId="3" fontId="15" fillId="0" borderId="71" xfId="34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7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2" fillId="0" borderId="22" xfId="0" applyNumberFormat="1" applyFont="1" applyBorder="1" applyAlignment="1" applyProtection="1" quotePrefix="1">
      <alignment/>
      <protection/>
    </xf>
    <xf numFmtId="3" fontId="77" fillId="38" borderId="0" xfId="0" applyNumberFormat="1" applyFont="1" applyFill="1" applyAlignment="1" applyProtection="1">
      <alignment/>
      <protection/>
    </xf>
    <xf numFmtId="3" fontId="41" fillId="43" borderId="10" xfId="34" applyNumberFormat="1" applyFont="1" applyFill="1" applyBorder="1" applyAlignment="1" applyProtection="1" quotePrefix="1">
      <alignment horizontal="center" vertical="center"/>
      <protection/>
    </xf>
    <xf numFmtId="0" fontId="80" fillId="0" borderId="0" xfId="40" applyFont="1" applyFill="1" applyBorder="1" applyAlignment="1" quotePrefix="1">
      <alignment horizontal="right" vertical="center"/>
      <protection/>
    </xf>
    <xf numFmtId="0" fontId="15" fillId="39" borderId="0" xfId="34" applyFont="1" applyFill="1" applyBorder="1" applyAlignment="1">
      <alignment vertical="center"/>
      <protection/>
    </xf>
    <xf numFmtId="0" fontId="15" fillId="39" borderId="0" xfId="34" applyFont="1" applyFill="1" applyBorder="1" applyAlignment="1">
      <alignment vertical="center" wrapText="1"/>
      <protection/>
    </xf>
    <xf numFmtId="3" fontId="15" fillId="39" borderId="0" xfId="34" applyNumberFormat="1" applyFont="1" applyFill="1" applyBorder="1" applyAlignment="1">
      <alignment horizontal="right" vertical="center"/>
      <protection/>
    </xf>
    <xf numFmtId="3" fontId="15" fillId="39" borderId="0" xfId="34" applyNumberFormat="1" applyFont="1" applyFill="1" applyBorder="1" applyAlignment="1">
      <alignment horizontal="center" vertical="center"/>
      <protection/>
    </xf>
    <xf numFmtId="14" fontId="15" fillId="39" borderId="0" xfId="34" applyNumberFormat="1" applyFont="1" applyFill="1" applyBorder="1" applyAlignment="1" applyProtection="1" quotePrefix="1">
      <alignment horizontal="center" vertical="center"/>
      <protection/>
    </xf>
    <xf numFmtId="14" fontId="15" fillId="39" borderId="0" xfId="34" applyNumberFormat="1" applyFont="1" applyFill="1" applyBorder="1" applyAlignment="1" applyProtection="1">
      <alignment horizontal="center" vertical="center"/>
      <protection/>
    </xf>
    <xf numFmtId="0" fontId="15" fillId="39" borderId="0" xfId="34" applyFont="1" applyFill="1" applyBorder="1" applyAlignment="1" quotePrefix="1">
      <alignment vertical="center"/>
      <protection/>
    </xf>
    <xf numFmtId="49" fontId="15" fillId="39" borderId="0" xfId="34" applyNumberFormat="1" applyFont="1" applyFill="1" applyBorder="1" applyAlignment="1" applyProtection="1">
      <alignment horizontal="center" vertical="center"/>
      <protection/>
    </xf>
    <xf numFmtId="3" fontId="15" fillId="39" borderId="0" xfId="34" applyNumberFormat="1" applyFont="1" applyFill="1" applyBorder="1" applyAlignment="1" quotePrefix="1">
      <alignment horizontal="right" vertical="center"/>
      <protection/>
    </xf>
    <xf numFmtId="174" fontId="18" fillId="39" borderId="0" xfId="34" applyNumberFormat="1" applyFont="1" applyFill="1" applyBorder="1" applyAlignment="1">
      <alignment horizontal="center" vertic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 locked="0"/>
    </xf>
    <xf numFmtId="0" fontId="15" fillId="39" borderId="0" xfId="34" applyFont="1" applyFill="1" applyBorder="1" applyAlignment="1">
      <alignment horizontal="center" vertical="center"/>
      <protection/>
    </xf>
    <xf numFmtId="0" fontId="15" fillId="39" borderId="0" xfId="34" applyFont="1" applyFill="1" applyBorder="1" applyAlignment="1">
      <alignment horizontal="center" vertical="center" wrapText="1"/>
      <protection/>
    </xf>
    <xf numFmtId="0" fontId="15" fillId="39" borderId="0" xfId="34" applyFont="1" applyFill="1" applyBorder="1" applyAlignment="1">
      <alignment horizontal="center"/>
      <protection/>
    </xf>
    <xf numFmtId="0" fontId="15" fillId="39" borderId="0" xfId="34" applyFont="1" applyFill="1" applyBorder="1" applyAlignment="1">
      <alignment horizontal="center" vertical="top"/>
      <protection/>
    </xf>
    <xf numFmtId="0" fontId="15" fillId="39" borderId="0" xfId="34" applyFont="1" applyFill="1" applyBorder="1" applyAlignment="1">
      <alignment vertical="top" wrapText="1"/>
      <protection/>
    </xf>
    <xf numFmtId="3" fontId="15" fillId="39" borderId="0" xfId="34" applyNumberFormat="1" applyFont="1" applyFill="1" applyBorder="1" applyAlignment="1">
      <alignment horizontal="center"/>
      <protection/>
    </xf>
    <xf numFmtId="3" fontId="15" fillId="39" borderId="0" xfId="34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34" applyFont="1" applyFill="1" applyBorder="1">
      <alignment/>
      <protection/>
    </xf>
    <xf numFmtId="0" fontId="15" fillId="39" borderId="0" xfId="34" applyFont="1" applyFill="1" applyBorder="1" applyAlignment="1">
      <alignment vertical="top"/>
      <protection/>
    </xf>
    <xf numFmtId="3" fontId="15" fillId="39" borderId="0" xfId="34" applyNumberFormat="1" applyFont="1" applyFill="1" applyBorder="1" applyAlignment="1">
      <alignment horizontal="right"/>
      <protection/>
    </xf>
    <xf numFmtId="0" fontId="15" fillId="0" borderId="47" xfId="40" applyFont="1" applyFill="1" applyBorder="1" applyAlignment="1">
      <alignment horizontal="center" vertical="center" wrapText="1"/>
      <protection/>
    </xf>
    <xf numFmtId="171" fontId="23" fillId="26" borderId="40" xfId="34" applyNumberFormat="1" applyFont="1" applyFill="1" applyBorder="1" applyAlignment="1" applyProtection="1" quotePrefix="1">
      <alignment horizontal="center" vertical="center"/>
      <protection/>
    </xf>
    <xf numFmtId="171" fontId="164" fillId="26" borderId="73" xfId="34" applyNumberFormat="1" applyFont="1" applyFill="1" applyBorder="1" applyAlignment="1" applyProtection="1">
      <alignment horizontal="center" vertical="center"/>
      <protection/>
    </xf>
    <xf numFmtId="49" fontId="165" fillId="26" borderId="40" xfId="34" applyNumberFormat="1" applyFont="1" applyFill="1" applyBorder="1" applyAlignment="1" applyProtection="1">
      <alignment horizontal="center" vertical="center"/>
      <protection locked="0"/>
    </xf>
    <xf numFmtId="0" fontId="23" fillId="0" borderId="0" xfId="34" applyFont="1" applyAlignment="1" quotePrefix="1">
      <alignment vertical="center"/>
      <protection/>
    </xf>
    <xf numFmtId="0" fontId="166" fillId="44" borderId="74" xfId="40" applyFont="1" applyFill="1" applyBorder="1" applyAlignment="1">
      <alignment horizontal="left" vertical="center" wrapText="1"/>
      <protection/>
    </xf>
    <xf numFmtId="0" fontId="167" fillId="44" borderId="75" xfId="40" applyFont="1" applyFill="1" applyBorder="1" applyAlignment="1">
      <alignment horizontal="center" vertical="center" wrapText="1"/>
      <protection/>
    </xf>
    <xf numFmtId="0" fontId="166" fillId="44" borderId="75" xfId="34" applyFont="1" applyFill="1" applyBorder="1" applyAlignment="1">
      <alignment horizontal="center" vertical="center" wrapText="1"/>
      <protection/>
    </xf>
    <xf numFmtId="0" fontId="166" fillId="44" borderId="55" xfId="34" applyFont="1" applyFill="1" applyBorder="1" applyAlignment="1">
      <alignment horizontal="center" vertical="center"/>
      <protection/>
    </xf>
    <xf numFmtId="0" fontId="166" fillId="44" borderId="40" xfId="34" applyFont="1" applyFill="1" applyBorder="1" applyAlignment="1">
      <alignment horizontal="center" vertical="center"/>
      <protection/>
    </xf>
    <xf numFmtId="0" fontId="81" fillId="0" borderId="64" xfId="40" applyFont="1" applyFill="1" applyBorder="1" applyAlignment="1">
      <alignment horizontal="center" vertical="center" wrapText="1"/>
      <protection/>
    </xf>
    <xf numFmtId="0" fontId="168" fillId="44" borderId="10" xfId="34" applyFont="1" applyFill="1" applyBorder="1" applyAlignment="1" applyProtection="1">
      <alignment horizontal="center" vertical="center" wrapText="1"/>
      <protection/>
    </xf>
    <xf numFmtId="173" fontId="86" fillId="45" borderId="18" xfId="40" applyNumberFormat="1" applyFont="1" applyFill="1" applyBorder="1" applyAlignment="1" applyProtection="1" quotePrefix="1">
      <alignment horizontal="right" vertical="center"/>
      <protection/>
    </xf>
    <xf numFmtId="3" fontId="169" fillId="26" borderId="17" xfId="34" applyNumberFormat="1" applyFont="1" applyFill="1" applyBorder="1" applyAlignment="1">
      <alignment horizontal="right" vertical="center"/>
      <protection/>
    </xf>
    <xf numFmtId="3" fontId="169" fillId="26" borderId="17" xfId="34" applyNumberFormat="1" applyFont="1" applyFill="1" applyBorder="1" applyAlignment="1" applyProtection="1">
      <alignment horizontal="right" vertical="center"/>
      <protection/>
    </xf>
    <xf numFmtId="178" fontId="170" fillId="46" borderId="76" xfId="34" applyNumberFormat="1" applyFont="1" applyFill="1" applyBorder="1" applyAlignment="1" applyProtection="1">
      <alignment horizontal="center" vertical="center"/>
      <protection/>
    </xf>
    <xf numFmtId="0" fontId="170" fillId="46" borderId="76" xfId="34" applyNumberFormat="1" applyFont="1" applyFill="1" applyBorder="1" applyAlignment="1" applyProtection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49" fontId="171" fillId="0" borderId="0" xfId="34" applyNumberFormat="1" applyFont="1" applyFill="1" applyAlignment="1" applyProtection="1">
      <alignment horizontal="center" vertical="center"/>
      <protection/>
    </xf>
    <xf numFmtId="3" fontId="23" fillId="0" borderId="0" xfId="34" applyNumberFormat="1" applyFont="1" applyAlignment="1">
      <alignment horizontal="center" vertical="center"/>
      <protection/>
    </xf>
    <xf numFmtId="173" fontId="172" fillId="47" borderId="25" xfId="40" applyNumberFormat="1" applyFont="1" applyFill="1" applyBorder="1" applyAlignment="1" applyProtection="1" quotePrefix="1">
      <alignment horizontal="right" vertical="center"/>
      <protection/>
    </xf>
    <xf numFmtId="3" fontId="173" fillId="47" borderId="22" xfId="34" applyNumberFormat="1" applyFont="1" applyFill="1" applyBorder="1" applyAlignment="1" applyProtection="1">
      <alignment horizontal="right" vertical="center"/>
      <protection/>
    </xf>
    <xf numFmtId="0" fontId="173" fillId="48" borderId="74" xfId="34" applyFont="1" applyFill="1" applyBorder="1" applyAlignment="1" applyProtection="1">
      <alignment vertical="center"/>
      <protection/>
    </xf>
    <xf numFmtId="0" fontId="173" fillId="48" borderId="75" xfId="34" applyFont="1" applyFill="1" applyBorder="1" applyAlignment="1" applyProtection="1">
      <alignment horizontal="center" vertical="center"/>
      <protection/>
    </xf>
    <xf numFmtId="0" fontId="174" fillId="48" borderId="75" xfId="34" applyFont="1" applyFill="1" applyBorder="1" applyAlignment="1" applyProtection="1">
      <alignment horizontal="center" vertical="center" wrapText="1"/>
      <protection/>
    </xf>
    <xf numFmtId="0" fontId="175" fillId="48" borderId="18" xfId="34" applyFont="1" applyFill="1" applyBorder="1" applyAlignment="1" applyProtection="1">
      <alignment horizontal="center" vertical="center"/>
      <protection/>
    </xf>
    <xf numFmtId="0" fontId="175" fillId="48" borderId="33" xfId="34" applyFont="1" applyFill="1" applyBorder="1" applyAlignment="1" applyProtection="1">
      <alignment horizontal="center" vertical="center"/>
      <protection/>
    </xf>
    <xf numFmtId="0" fontId="21" fillId="0" borderId="13" xfId="40" applyFont="1" applyFill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18" fillId="44" borderId="10" xfId="34" applyFont="1" applyFill="1" applyBorder="1" applyAlignment="1" applyProtection="1">
      <alignment horizontal="center" vertical="center"/>
      <protection/>
    </xf>
    <xf numFmtId="175" fontId="18" fillId="48" borderId="10" xfId="40" applyNumberFormat="1" applyFont="1" applyFill="1" applyBorder="1" applyAlignment="1">
      <alignment horizontal="right" vertical="center"/>
      <protection/>
    </xf>
    <xf numFmtId="0" fontId="21" fillId="48" borderId="10" xfId="40" applyFont="1" applyFill="1" applyBorder="1" applyAlignment="1">
      <alignment horizontal="right" vertical="center"/>
      <protection/>
    </xf>
    <xf numFmtId="0" fontId="18" fillId="48" borderId="10" xfId="42" applyFont="1" applyFill="1" applyBorder="1" applyAlignment="1">
      <alignment horizontal="center" vertical="center" wrapText="1"/>
      <protection/>
    </xf>
    <xf numFmtId="3" fontId="15" fillId="48" borderId="77" xfId="34" applyNumberFormat="1" applyFont="1" applyFill="1" applyBorder="1" applyAlignment="1" applyProtection="1">
      <alignment horizontal="right" vertical="center"/>
      <protection/>
    </xf>
    <xf numFmtId="0" fontId="176" fillId="49" borderId="74" xfId="34" applyFont="1" applyFill="1" applyBorder="1" applyAlignment="1" applyProtection="1">
      <alignment vertical="center"/>
      <protection/>
    </xf>
    <xf numFmtId="0" fontId="176" fillId="49" borderId="75" xfId="34" applyFont="1" applyFill="1" applyBorder="1" applyAlignment="1" applyProtection="1">
      <alignment horizontal="center" vertical="center"/>
      <protection/>
    </xf>
    <xf numFmtId="0" fontId="177" fillId="49" borderId="75" xfId="34" applyFont="1" applyFill="1" applyBorder="1" applyAlignment="1" applyProtection="1">
      <alignment horizontal="center" vertical="center" wrapText="1"/>
      <protection/>
    </xf>
    <xf numFmtId="0" fontId="178" fillId="49" borderId="78" xfId="34" applyFont="1" applyFill="1" applyBorder="1" applyAlignment="1" applyProtection="1" quotePrefix="1">
      <alignment horizontal="center" vertical="center"/>
      <protection/>
    </xf>
    <xf numFmtId="0" fontId="178" fillId="49" borderId="33" xfId="34" applyFont="1" applyFill="1" applyBorder="1" applyAlignment="1" applyProtection="1">
      <alignment horizontal="center" vertical="center"/>
      <protection/>
    </xf>
    <xf numFmtId="0" fontId="179" fillId="0" borderId="21" xfId="40" applyFont="1" applyFill="1" applyBorder="1" applyAlignment="1" applyProtection="1">
      <alignment horizontal="center" vertical="center" wrapText="1"/>
      <protection/>
    </xf>
    <xf numFmtId="0" fontId="180" fillId="26" borderId="22" xfId="40" applyFont="1" applyFill="1" applyBorder="1" applyAlignment="1" applyProtection="1">
      <alignment horizontal="left" vertical="center"/>
      <protection/>
    </xf>
    <xf numFmtId="0" fontId="170" fillId="46" borderId="79" xfId="34" applyNumberFormat="1" applyFont="1" applyFill="1" applyBorder="1" applyAlignment="1" applyProtection="1">
      <alignment horizontal="center" vertical="center"/>
      <protection/>
    </xf>
    <xf numFmtId="0" fontId="170" fillId="49" borderId="10" xfId="34" applyNumberFormat="1" applyFont="1" applyFill="1" applyBorder="1" applyAlignment="1" applyProtection="1">
      <alignment horizontal="center" vertical="center"/>
      <protection/>
    </xf>
    <xf numFmtId="173" fontId="181" fillId="5" borderId="25" xfId="40" applyNumberFormat="1" applyFont="1" applyFill="1" applyBorder="1" applyAlignment="1" applyProtection="1" quotePrefix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/>
    </xf>
    <xf numFmtId="3" fontId="15" fillId="50" borderId="11" xfId="34" applyNumberFormat="1" applyFont="1" applyFill="1" applyBorder="1" applyAlignment="1">
      <alignment vertical="center"/>
      <protection/>
    </xf>
    <xf numFmtId="3" fontId="15" fillId="50" borderId="11" xfId="34" applyNumberFormat="1" applyFont="1" applyFill="1" applyBorder="1" applyAlignment="1" applyProtection="1">
      <alignment vertical="center"/>
      <protection/>
    </xf>
    <xf numFmtId="0" fontId="182" fillId="49" borderId="80" xfId="40" applyFont="1" applyFill="1" applyBorder="1" applyAlignment="1" quotePrefix="1">
      <alignment horizontal="right" vertical="center"/>
      <protection/>
    </xf>
    <xf numFmtId="0" fontId="178" fillId="49" borderId="81" xfId="40" applyFont="1" applyFill="1" applyBorder="1" applyAlignment="1">
      <alignment horizontal="right" vertical="center"/>
      <protection/>
    </xf>
    <xf numFmtId="0" fontId="177" fillId="49" borderId="82" xfId="40" applyFont="1" applyFill="1" applyBorder="1" applyAlignment="1">
      <alignment horizontal="center" vertical="center" wrapText="1"/>
      <protection/>
    </xf>
    <xf numFmtId="3" fontId="176" fillId="49" borderId="83" xfId="34" applyNumberFormat="1" applyFont="1" applyFill="1" applyBorder="1" applyAlignment="1">
      <alignment vertical="center"/>
      <protection/>
    </xf>
    <xf numFmtId="3" fontId="176" fillId="49" borderId="83" xfId="34" applyNumberFormat="1" applyFont="1" applyFill="1" applyBorder="1" applyAlignment="1" applyProtection="1">
      <alignment vertical="center"/>
      <protection/>
    </xf>
    <xf numFmtId="0" fontId="15" fillId="51" borderId="16" xfId="34" applyFont="1" applyFill="1" applyBorder="1" applyAlignment="1" quotePrefix="1">
      <alignment horizontal="center" vertical="center" wrapText="1"/>
      <protection/>
    </xf>
    <xf numFmtId="0" fontId="15" fillId="51" borderId="20" xfId="34" applyFont="1" applyFill="1" applyBorder="1" applyAlignment="1">
      <alignment vertical="center"/>
      <protection/>
    </xf>
    <xf numFmtId="170" fontId="15" fillId="51" borderId="52" xfId="34" applyNumberFormat="1" applyFont="1" applyFill="1" applyBorder="1" applyAlignment="1" quotePrefix="1">
      <alignment horizontal="center" vertical="center"/>
      <protection/>
    </xf>
    <xf numFmtId="170" fontId="15" fillId="51" borderId="19" xfId="34" applyNumberFormat="1" applyFont="1" applyFill="1" applyBorder="1" applyAlignment="1" quotePrefix="1">
      <alignment horizontal="center" vertical="center" wrapText="1"/>
      <protection/>
    </xf>
    <xf numFmtId="0" fontId="15" fillId="51" borderId="14" xfId="34" applyFont="1" applyFill="1" applyBorder="1" applyAlignment="1" quotePrefix="1">
      <alignment horizontal="center" vertical="center"/>
      <protection/>
    </xf>
    <xf numFmtId="0" fontId="15" fillId="51" borderId="14" xfId="34" applyFont="1" applyFill="1" applyBorder="1" applyAlignment="1">
      <alignment vertical="center"/>
      <protection/>
    </xf>
    <xf numFmtId="0" fontId="15" fillId="51" borderId="14" xfId="34" applyFont="1" applyFill="1" applyBorder="1" applyAlignment="1" quotePrefix="1">
      <alignment horizontal="center" vertical="center" wrapText="1"/>
      <protection/>
    </xf>
    <xf numFmtId="0" fontId="15" fillId="51" borderId="19" xfId="34" applyFont="1" applyFill="1" applyBorder="1" applyAlignment="1" quotePrefix="1">
      <alignment horizontal="center" vertical="center" wrapText="1"/>
      <protection/>
    </xf>
    <xf numFmtId="3" fontId="15" fillId="52" borderId="19" xfId="34" applyNumberFormat="1" applyFont="1" applyFill="1" applyBorder="1" applyAlignment="1">
      <alignment horizontal="right" vertical="center"/>
      <protection/>
    </xf>
    <xf numFmtId="0" fontId="4" fillId="26" borderId="24" xfId="0" applyFont="1" applyFill="1" applyBorder="1" applyAlignment="1" applyProtection="1">
      <alignment horizontal="center" vertical="center" wrapText="1"/>
      <protection/>
    </xf>
    <xf numFmtId="0" fontId="81" fillId="26" borderId="10" xfId="34" applyFont="1" applyFill="1" applyBorder="1" applyAlignment="1" applyProtection="1">
      <alignment horizontal="center" vertical="center"/>
      <protection/>
    </xf>
    <xf numFmtId="0" fontId="15" fillId="53" borderId="10" xfId="34" applyFont="1" applyFill="1" applyBorder="1" applyAlignment="1" quotePrefix="1">
      <alignment horizontal="center" vertical="center"/>
      <protection/>
    </xf>
    <xf numFmtId="173" fontId="18" fillId="53" borderId="10" xfId="40" applyNumberFormat="1" applyFont="1" applyFill="1" applyBorder="1" applyAlignment="1" quotePrefix="1">
      <alignment horizontal="center" vertical="center"/>
      <protection/>
    </xf>
    <xf numFmtId="173" fontId="20" fillId="53" borderId="10" xfId="40" applyNumberFormat="1" applyFont="1" applyFill="1" applyBorder="1" applyAlignment="1" quotePrefix="1">
      <alignment horizontal="center" vertical="center"/>
      <protection/>
    </xf>
    <xf numFmtId="0" fontId="23" fillId="53" borderId="10" xfId="34" applyFont="1" applyFill="1" applyBorder="1" applyAlignment="1" quotePrefix="1">
      <alignment horizontal="center" vertical="center" wrapText="1"/>
      <protection/>
    </xf>
    <xf numFmtId="173" fontId="19" fillId="54" borderId="28" xfId="40" applyNumberFormat="1" applyFont="1" applyFill="1" applyBorder="1" applyAlignment="1" quotePrefix="1">
      <alignment horizontal="right" vertical="center"/>
      <protection/>
    </xf>
    <xf numFmtId="0" fontId="170" fillId="54" borderId="76" xfId="34" applyNumberFormat="1" applyFont="1" applyFill="1" applyBorder="1" applyAlignment="1" applyProtection="1">
      <alignment horizontal="center" vertical="center"/>
      <protection/>
    </xf>
    <xf numFmtId="3" fontId="22" fillId="54" borderId="84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>
      <alignment vertical="center"/>
      <protection/>
    </xf>
    <xf numFmtId="3" fontId="22" fillId="54" borderId="63" xfId="34" applyNumberFormat="1" applyFont="1" applyFill="1" applyBorder="1" applyAlignment="1" applyProtection="1">
      <alignment vertical="center"/>
      <protection/>
    </xf>
    <xf numFmtId="173" fontId="19" fillId="54" borderId="16" xfId="40" applyNumberFormat="1" applyFont="1" applyFill="1" applyBorder="1" applyAlignment="1" quotePrefix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vertical="center"/>
      <protection/>
    </xf>
    <xf numFmtId="3" fontId="22" fillId="54" borderId="48" xfId="34" applyNumberFormat="1" applyFont="1" applyFill="1" applyBorder="1" applyAlignment="1" applyProtection="1">
      <alignment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/>
    </xf>
    <xf numFmtId="3" fontId="22" fillId="54" borderId="48" xfId="34" applyNumberFormat="1" applyFont="1" applyFill="1" applyBorder="1" applyAlignment="1" applyProtection="1">
      <alignment horizontal="right" vertical="center"/>
      <protection/>
    </xf>
    <xf numFmtId="3" fontId="15" fillId="54" borderId="48" xfId="34" applyNumberFormat="1" applyFont="1" applyFill="1" applyBorder="1" applyAlignment="1" applyProtection="1">
      <alignment horizontal="right" vertical="center"/>
      <protection/>
    </xf>
    <xf numFmtId="3" fontId="22" fillId="54" borderId="50" xfId="34" applyNumberFormat="1" applyFont="1" applyFill="1" applyBorder="1" applyAlignment="1" applyProtection="1">
      <alignment horizontal="right" vertical="center"/>
      <protection locked="0"/>
    </xf>
    <xf numFmtId="3" fontId="22" fillId="54" borderId="48" xfId="34" applyNumberFormat="1" applyFont="1" applyFill="1" applyBorder="1" applyAlignment="1" applyProtection="1">
      <alignment horizontal="right" vertical="center"/>
      <protection locked="0"/>
    </xf>
    <xf numFmtId="170" fontId="18" fillId="53" borderId="10" xfId="40" applyNumberFormat="1" applyFont="1" applyFill="1" applyBorder="1" applyAlignment="1">
      <alignment horizontal="right" vertical="center"/>
      <protection/>
    </xf>
    <xf numFmtId="173" fontId="21" fillId="53" borderId="10" xfId="40" applyNumberFormat="1" applyFont="1" applyFill="1" applyBorder="1" applyAlignment="1" quotePrefix="1">
      <alignment horizontal="right" vertical="center"/>
      <protection/>
    </xf>
    <xf numFmtId="0" fontId="23" fillId="53" borderId="10" xfId="40" applyFont="1" applyFill="1" applyBorder="1" applyAlignment="1">
      <alignment horizontal="center" vertical="center" wrapText="1"/>
      <protection/>
    </xf>
    <xf numFmtId="3" fontId="15" fillId="53" borderId="10" xfId="34" applyNumberFormat="1" applyFont="1" applyFill="1" applyBorder="1" applyAlignment="1">
      <alignment vertical="center"/>
      <protection/>
    </xf>
    <xf numFmtId="3" fontId="15" fillId="53" borderId="10" xfId="34" applyNumberFormat="1" applyFont="1" applyFill="1" applyBorder="1" applyAlignment="1" applyProtection="1">
      <alignment vertical="center"/>
      <protection/>
    </xf>
    <xf numFmtId="3" fontId="19" fillId="46" borderId="53" xfId="34" applyNumberFormat="1" applyFont="1" applyFill="1" applyBorder="1" applyAlignment="1" applyProtection="1">
      <alignment vertical="center"/>
      <protection/>
    </xf>
    <xf numFmtId="3" fontId="15" fillId="46" borderId="55" xfId="34" applyNumberFormat="1" applyFont="1" applyFill="1" applyBorder="1" applyAlignment="1" applyProtection="1">
      <alignment horizontal="right" vertical="center"/>
      <protection/>
    </xf>
    <xf numFmtId="3" fontId="19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55" xfId="34" applyNumberFormat="1" applyFont="1" applyFill="1" applyBorder="1" applyAlignment="1" applyProtection="1">
      <alignment horizontal="right" vertical="center"/>
      <protection/>
    </xf>
    <xf numFmtId="3" fontId="22" fillId="46" borderId="40" xfId="34" applyNumberFormat="1" applyFont="1" applyFill="1" applyBorder="1" applyAlignment="1" applyProtection="1">
      <alignment horizontal="right" vertical="center"/>
      <protection/>
    </xf>
    <xf numFmtId="3" fontId="15" fillId="46" borderId="40" xfId="34" applyNumberFormat="1" applyFont="1" applyFill="1" applyBorder="1" applyAlignment="1" applyProtection="1">
      <alignment horizontal="right" vertical="center"/>
      <protection/>
    </xf>
    <xf numFmtId="3" fontId="176" fillId="5" borderId="22" xfId="34" applyNumberFormat="1" applyFont="1" applyFill="1" applyBorder="1" applyAlignment="1" applyProtection="1">
      <alignment vertical="center"/>
      <protection locked="0"/>
    </xf>
    <xf numFmtId="3" fontId="41" fillId="50" borderId="10" xfId="34" applyNumberFormat="1" applyFont="1" applyFill="1" applyBorder="1" applyAlignment="1" applyProtection="1" quotePrefix="1">
      <alignment horizontal="center" vertical="center"/>
      <protection/>
    </xf>
    <xf numFmtId="0" fontId="22" fillId="50" borderId="0" xfId="34" applyFont="1" applyFill="1" applyAlignment="1">
      <alignment vertical="center"/>
      <protection/>
    </xf>
    <xf numFmtId="0" fontId="170" fillId="46" borderId="27" xfId="34" applyNumberFormat="1" applyFont="1" applyFill="1" applyBorder="1" applyAlignment="1" applyProtection="1">
      <alignment horizontal="center" vertical="center"/>
      <protection/>
    </xf>
    <xf numFmtId="0" fontId="170" fillId="46" borderId="10" xfId="34" applyNumberFormat="1" applyFont="1" applyFill="1" applyBorder="1" applyAlignment="1" applyProtection="1">
      <alignment horizontal="center" vertical="center"/>
      <protection/>
    </xf>
    <xf numFmtId="178" fontId="170" fillId="54" borderId="76" xfId="34" applyNumberFormat="1" applyFont="1" applyFill="1" applyBorder="1" applyAlignment="1" applyProtection="1">
      <alignment horizontal="center" vertical="center"/>
      <protection/>
    </xf>
    <xf numFmtId="0" fontId="15" fillId="48" borderId="10" xfId="34" applyFont="1" applyFill="1" applyBorder="1" applyAlignment="1">
      <alignment vertical="center"/>
      <protection/>
    </xf>
    <xf numFmtId="0" fontId="15" fillId="48" borderId="10" xfId="34" applyFont="1" applyFill="1" applyBorder="1" applyAlignment="1">
      <alignment horizontal="center" vertical="center"/>
      <protection/>
    </xf>
    <xf numFmtId="0" fontId="15" fillId="48" borderId="10" xfId="34" applyFont="1" applyFill="1" applyBorder="1" applyAlignment="1">
      <alignment horizontal="center" vertical="center" wrapText="1"/>
      <protection/>
    </xf>
    <xf numFmtId="0" fontId="15" fillId="48" borderId="10" xfId="34" applyFont="1" applyFill="1" applyBorder="1" applyAlignment="1" applyProtection="1">
      <alignment horizontal="center" vertical="center"/>
      <protection/>
    </xf>
    <xf numFmtId="173" fontId="18" fillId="48" borderId="10" xfId="40" applyNumberFormat="1" applyFont="1" applyFill="1" applyBorder="1" applyAlignment="1" quotePrefix="1">
      <alignment horizontal="center" vertical="center"/>
      <protection/>
    </xf>
    <xf numFmtId="173" fontId="20" fillId="48" borderId="10" xfId="40" applyNumberFormat="1" applyFont="1" applyFill="1" applyBorder="1" applyAlignment="1" quotePrefix="1">
      <alignment horizontal="center" vertical="center"/>
      <protection/>
    </xf>
    <xf numFmtId="0" fontId="23" fillId="48" borderId="15" xfId="34" applyFont="1" applyFill="1" applyBorder="1" applyAlignment="1">
      <alignment horizontal="center" vertical="center" wrapText="1"/>
      <protection/>
    </xf>
    <xf numFmtId="0" fontId="15" fillId="48" borderId="15" xfId="34" applyFont="1" applyFill="1" applyBorder="1" applyAlignment="1" applyProtection="1">
      <alignment horizontal="center" vertical="center"/>
      <protection/>
    </xf>
    <xf numFmtId="173" fontId="19" fillId="47" borderId="28" xfId="40" applyNumberFormat="1" applyFont="1" applyFill="1" applyBorder="1" applyAlignment="1" quotePrefix="1">
      <alignment horizontal="right" vertical="center"/>
      <protection/>
    </xf>
    <xf numFmtId="3" fontId="22" fillId="47" borderId="23" xfId="34" applyNumberFormat="1" applyFont="1" applyFill="1" applyBorder="1" applyAlignment="1" applyProtection="1">
      <alignment vertical="center"/>
      <protection/>
    </xf>
    <xf numFmtId="3" fontId="22" fillId="47" borderId="84" xfId="34" applyNumberFormat="1" applyFont="1" applyFill="1" applyBorder="1" applyAlignment="1" applyProtection="1">
      <alignment vertical="center"/>
      <protection/>
    </xf>
    <xf numFmtId="3" fontId="22" fillId="47" borderId="63" xfId="34" applyNumberFormat="1" applyFont="1" applyFill="1" applyBorder="1" applyAlignment="1" applyProtection="1">
      <alignment vertical="center"/>
      <protection/>
    </xf>
    <xf numFmtId="173" fontId="19" fillId="47" borderId="16" xfId="40" applyNumberFormat="1" applyFont="1" applyFill="1" applyBorder="1" applyAlignment="1" quotePrefix="1">
      <alignment horizontal="right" vertical="center"/>
      <protection/>
    </xf>
    <xf numFmtId="3" fontId="22" fillId="47" borderId="22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/>
    </xf>
    <xf numFmtId="3" fontId="22" fillId="47" borderId="48" xfId="34" applyNumberFormat="1" applyFont="1" applyFill="1" applyBorder="1" applyAlignment="1" applyProtection="1">
      <alignment horizontal="right" vertical="center"/>
      <protection/>
    </xf>
    <xf numFmtId="3" fontId="22" fillId="47" borderId="50" xfId="34" applyNumberFormat="1" applyFont="1" applyFill="1" applyBorder="1" applyAlignment="1" applyProtection="1">
      <alignment horizontal="right" vertical="center"/>
      <protection locked="0"/>
    </xf>
    <xf numFmtId="3" fontId="22" fillId="47" borderId="48" xfId="34" applyNumberFormat="1" applyFont="1" applyFill="1" applyBorder="1" applyAlignment="1" applyProtection="1">
      <alignment horizontal="right" vertical="center"/>
      <protection locked="0"/>
    </xf>
    <xf numFmtId="3" fontId="15" fillId="47" borderId="48" xfId="34" applyNumberFormat="1" applyFont="1" applyFill="1" applyBorder="1" applyAlignment="1" applyProtection="1">
      <alignment horizontal="right" vertical="center"/>
      <protection/>
    </xf>
    <xf numFmtId="173" fontId="19" fillId="47" borderId="16" xfId="40" applyNumberFormat="1" applyFont="1" applyFill="1" applyBorder="1" applyAlignment="1" quotePrefix="1">
      <alignment horizontal="right"/>
      <protection/>
    </xf>
    <xf numFmtId="3" fontId="22" fillId="47" borderId="22" xfId="34" applyNumberFormat="1" applyFont="1" applyFill="1" applyBorder="1" applyAlignment="1" applyProtection="1">
      <alignment horizontal="right"/>
      <protection/>
    </xf>
    <xf numFmtId="3" fontId="22" fillId="47" borderId="50" xfId="34" applyNumberFormat="1" applyFont="1" applyFill="1" applyBorder="1" applyAlignment="1" applyProtection="1">
      <alignment horizontal="right"/>
      <protection locked="0"/>
    </xf>
    <xf numFmtId="3" fontId="22" fillId="47" borderId="48" xfId="34" applyNumberFormat="1" applyFont="1" applyFill="1" applyBorder="1" applyAlignment="1" applyProtection="1">
      <alignment horizontal="right"/>
      <protection locked="0"/>
    </xf>
    <xf numFmtId="3" fontId="22" fillId="47" borderId="50" xfId="34" applyNumberFormat="1" applyFont="1" applyFill="1" applyBorder="1" applyAlignment="1" applyProtection="1">
      <alignment horizontal="right"/>
      <protection/>
    </xf>
    <xf numFmtId="3" fontId="22" fillId="47" borderId="48" xfId="34" applyNumberFormat="1" applyFont="1" applyFill="1" applyBorder="1" applyAlignment="1" applyProtection="1">
      <alignment horizontal="right"/>
      <protection/>
    </xf>
    <xf numFmtId="175" fontId="19" fillId="47" borderId="55" xfId="40" applyNumberFormat="1" applyFont="1" applyFill="1" applyBorder="1" applyAlignment="1" quotePrefix="1">
      <alignment horizontal="right" vertical="center"/>
      <protection/>
    </xf>
    <xf numFmtId="3" fontId="15" fillId="48" borderId="10" xfId="34" applyNumberFormat="1" applyFont="1" applyFill="1" applyBorder="1" applyAlignment="1" applyProtection="1">
      <alignment horizontal="right" vertical="center"/>
      <protection/>
    </xf>
    <xf numFmtId="3" fontId="41" fillId="46" borderId="10" xfId="34" applyNumberFormat="1" applyFont="1" applyFill="1" applyBorder="1" applyAlignment="1" applyProtection="1" quotePrefix="1">
      <alignment horizontal="center" vertical="center"/>
      <protection/>
    </xf>
    <xf numFmtId="3" fontId="15" fillId="46" borderId="46" xfId="34" applyNumberFormat="1" applyFont="1" applyFill="1" applyBorder="1" applyAlignment="1" applyProtection="1">
      <alignment horizontal="right" vertical="center"/>
      <protection/>
    </xf>
    <xf numFmtId="3" fontId="15" fillId="46" borderId="15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 vertical="center"/>
      <protection/>
    </xf>
    <xf numFmtId="3" fontId="15" fillId="46" borderId="22" xfId="34" applyNumberFormat="1" applyFont="1" applyFill="1" applyBorder="1" applyAlignment="1" applyProtection="1">
      <alignment horizontal="right"/>
      <protection/>
    </xf>
    <xf numFmtId="3" fontId="15" fillId="46" borderId="49" xfId="34" applyNumberFormat="1" applyFont="1" applyFill="1" applyBorder="1" applyAlignment="1" applyProtection="1">
      <alignment horizontal="right" vertical="center"/>
      <protection/>
    </xf>
    <xf numFmtId="3" fontId="22" fillId="46" borderId="53" xfId="34" applyNumberFormat="1" applyFont="1" applyFill="1" applyBorder="1" applyAlignment="1" applyProtection="1">
      <alignment vertical="center"/>
      <protection/>
    </xf>
    <xf numFmtId="3" fontId="22" fillId="46" borderId="54" xfId="34" applyNumberFormat="1" applyFont="1" applyFill="1" applyBorder="1" applyAlignment="1" applyProtection="1">
      <alignment vertical="center"/>
      <protection/>
    </xf>
    <xf numFmtId="3" fontId="15" fillId="46" borderId="54" xfId="34" applyNumberFormat="1" applyFont="1" applyFill="1" applyBorder="1" applyAlignment="1" applyProtection="1">
      <alignment horizontal="right" vertical="center"/>
      <protection/>
    </xf>
    <xf numFmtId="3" fontId="22" fillId="46" borderId="63" xfId="34" applyNumberFormat="1" applyFont="1" applyFill="1" applyBorder="1" applyAlignment="1" applyProtection="1">
      <alignment vertical="center"/>
      <protection/>
    </xf>
    <xf numFmtId="3" fontId="15" fillId="46" borderId="48" xfId="34" applyNumberFormat="1" applyFont="1" applyFill="1" applyBorder="1" applyAlignment="1" applyProtection="1">
      <alignment horizontal="right" vertical="center"/>
      <protection/>
    </xf>
    <xf numFmtId="3" fontId="22" fillId="46" borderId="48" xfId="34" applyNumberFormat="1" applyFont="1" applyFill="1" applyBorder="1" applyAlignment="1" applyProtection="1">
      <alignment horizontal="right" vertical="center"/>
      <protection/>
    </xf>
    <xf numFmtId="3" fontId="15" fillId="46" borderId="56" xfId="34" applyNumberFormat="1" applyFont="1" applyFill="1" applyBorder="1" applyAlignment="1" applyProtection="1">
      <alignment horizontal="right" vertical="center"/>
      <protection/>
    </xf>
    <xf numFmtId="3" fontId="15" fillId="46" borderId="51" xfId="34" applyNumberFormat="1" applyFont="1" applyFill="1" applyBorder="1" applyAlignment="1" applyProtection="1">
      <alignment horizontal="right" vertical="center"/>
      <protection/>
    </xf>
    <xf numFmtId="0" fontId="183" fillId="46" borderId="79" xfId="34" applyNumberFormat="1" applyFont="1" applyFill="1" applyBorder="1" applyAlignment="1" applyProtection="1">
      <alignment horizontal="center" vertical="center"/>
      <protection/>
    </xf>
    <xf numFmtId="0" fontId="184" fillId="44" borderId="10" xfId="34" applyNumberFormat="1" applyFont="1" applyFill="1" applyBorder="1" applyAlignment="1" applyProtection="1">
      <alignment horizontal="center" vertical="center"/>
      <protection/>
    </xf>
    <xf numFmtId="0" fontId="18" fillId="44" borderId="10" xfId="40" applyFont="1" applyFill="1" applyBorder="1" applyAlignment="1" quotePrefix="1">
      <alignment horizontal="right" vertical="center"/>
      <protection/>
    </xf>
    <xf numFmtId="0" fontId="21" fillId="44" borderId="10" xfId="40" applyFont="1" applyFill="1" applyBorder="1" applyAlignment="1">
      <alignment horizontal="right" vertical="center"/>
      <protection/>
    </xf>
    <xf numFmtId="0" fontId="23" fillId="44" borderId="24" xfId="34" applyFont="1" applyFill="1" applyBorder="1" applyAlignment="1">
      <alignment horizontal="center" vertical="center" wrapText="1"/>
      <protection/>
    </xf>
    <xf numFmtId="3" fontId="15" fillId="44" borderId="10" xfId="34" applyNumberFormat="1" applyFont="1" applyFill="1" applyBorder="1" applyAlignment="1" applyProtection="1">
      <alignment horizontal="right" vertical="center"/>
      <protection/>
    </xf>
    <xf numFmtId="0" fontId="170" fillId="48" borderId="10" xfId="34" applyNumberFormat="1" applyFont="1" applyFill="1" applyBorder="1" applyAlignment="1" applyProtection="1">
      <alignment horizontal="center" vertical="center"/>
      <protection/>
    </xf>
    <xf numFmtId="3" fontId="176" fillId="5" borderId="17" xfId="34" applyNumberFormat="1" applyFont="1" applyFill="1" applyBorder="1" applyAlignment="1" applyProtection="1">
      <alignment vertical="center"/>
      <protection/>
    </xf>
    <xf numFmtId="3" fontId="15" fillId="0" borderId="10" xfId="34" applyNumberFormat="1" applyFont="1" applyBorder="1" applyAlignment="1">
      <alignment horizontal="right" vertical="center"/>
      <protection/>
    </xf>
    <xf numFmtId="3" fontId="15" fillId="50" borderId="10" xfId="34" applyNumberFormat="1" applyFont="1" applyFill="1" applyBorder="1" applyAlignment="1">
      <alignment horizontal="right" vertical="center"/>
      <protection/>
    </xf>
    <xf numFmtId="0" fontId="170" fillId="46" borderId="14" xfId="34" applyNumberFormat="1" applyFont="1" applyFill="1" applyBorder="1" applyAlignment="1" applyProtection="1">
      <alignment horizontal="center" vertical="center"/>
      <protection/>
    </xf>
    <xf numFmtId="0" fontId="170" fillId="46" borderId="19" xfId="34" applyNumberFormat="1" applyFont="1" applyFill="1" applyBorder="1" applyAlignment="1" applyProtection="1">
      <alignment horizontal="center" vertical="center"/>
      <protection/>
    </xf>
    <xf numFmtId="0" fontId="170" fillId="46" borderId="15" xfId="34" applyNumberFormat="1" applyFont="1" applyFill="1" applyBorder="1" applyAlignment="1" applyProtection="1">
      <alignment horizontal="center" vertical="center"/>
      <protection/>
    </xf>
    <xf numFmtId="0" fontId="170" fillId="54" borderId="79" xfId="34" applyNumberFormat="1" applyFont="1" applyFill="1" applyBorder="1" applyAlignment="1" applyProtection="1">
      <alignment horizontal="center" vertical="center"/>
      <protection/>
    </xf>
    <xf numFmtId="0" fontId="170" fillId="53" borderId="10" xfId="34" applyNumberFormat="1" applyFont="1" applyFill="1" applyBorder="1" applyAlignment="1" applyProtection="1">
      <alignment horizontal="center" vertical="center"/>
      <protection/>
    </xf>
    <xf numFmtId="178" fontId="170" fillId="46" borderId="27" xfId="34" applyNumberFormat="1" applyFont="1" applyFill="1" applyBorder="1" applyAlignment="1" applyProtection="1">
      <alignment horizontal="center" vertical="center"/>
      <protection/>
    </xf>
    <xf numFmtId="3" fontId="15" fillId="0" borderId="51" xfId="34" applyNumberFormat="1" applyFont="1" applyBorder="1" applyAlignment="1" applyProtection="1">
      <alignment horizontal="right" vertical="center"/>
      <protection/>
    </xf>
    <xf numFmtId="3" fontId="15" fillId="0" borderId="51" xfId="34" applyNumberFormat="1" applyFont="1" applyFill="1" applyBorder="1" applyAlignment="1" applyProtection="1">
      <alignment horizontal="right" vertical="center"/>
      <protection locked="0"/>
    </xf>
    <xf numFmtId="178" fontId="170" fillId="26" borderId="27" xfId="34" applyNumberFormat="1" applyFont="1" applyFill="1" applyBorder="1" applyAlignment="1" applyProtection="1">
      <alignment horizontal="center" vertical="center"/>
      <protection/>
    </xf>
    <xf numFmtId="3" fontId="169" fillId="26" borderId="15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 applyProtection="1">
      <alignment horizontal="right" vertical="center"/>
      <protection/>
    </xf>
    <xf numFmtId="3" fontId="169" fillId="26" borderId="22" xfId="34" applyNumberFormat="1" applyFont="1" applyFill="1" applyBorder="1" applyAlignment="1">
      <alignment horizontal="right" vertical="center"/>
      <protection/>
    </xf>
    <xf numFmtId="178" fontId="170" fillId="26" borderId="22" xfId="34" applyNumberFormat="1" applyFont="1" applyFill="1" applyBorder="1" applyAlignment="1" applyProtection="1">
      <alignment horizontal="center" vertical="center"/>
      <protection/>
    </xf>
    <xf numFmtId="1" fontId="170" fillId="26" borderId="22" xfId="34" applyNumberFormat="1" applyFont="1" applyFill="1" applyBorder="1" applyAlignment="1" applyProtection="1">
      <alignment horizontal="center" vertical="center"/>
      <protection locked="0"/>
    </xf>
    <xf numFmtId="3" fontId="169" fillId="26" borderId="22" xfId="34" applyNumberFormat="1" applyFont="1" applyFill="1" applyBorder="1" applyAlignment="1" applyProtection="1">
      <alignment horizontal="right" vertical="center"/>
      <protection locked="0"/>
    </xf>
    <xf numFmtId="0" fontId="15" fillId="0" borderId="0" xfId="34" applyFont="1" applyBorder="1" applyAlignment="1" applyProtection="1">
      <alignment vertical="center"/>
      <protection/>
    </xf>
    <xf numFmtId="170" fontId="15" fillId="0" borderId="0" xfId="34" applyNumberFormat="1" applyFont="1" applyBorder="1" applyAlignment="1" applyProtection="1">
      <alignment vertical="center"/>
      <protection/>
    </xf>
    <xf numFmtId="175" fontId="172" fillId="47" borderId="25" xfId="40" applyNumberFormat="1" applyFont="1" applyFill="1" applyBorder="1" applyAlignment="1" applyProtection="1" quotePrefix="1">
      <alignment horizontal="right" vertical="center"/>
      <protection/>
    </xf>
    <xf numFmtId="176" fontId="57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1" fillId="55" borderId="0" xfId="43" applyFont="1" applyFill="1" applyBorder="1">
      <alignment/>
      <protection/>
    </xf>
    <xf numFmtId="0" fontId="21" fillId="55" borderId="0" xfId="43" applyFont="1" applyFill="1" applyBorder="1" applyAlignment="1">
      <alignment horizontal="left"/>
      <protection/>
    </xf>
    <xf numFmtId="0" fontId="21" fillId="55" borderId="0" xfId="43" applyFont="1" applyFill="1" applyBorder="1" applyAlignment="1">
      <alignment horizontal="left"/>
      <protection/>
    </xf>
    <xf numFmtId="0" fontId="25" fillId="55" borderId="0" xfId="43" applyFont="1" applyFill="1" applyBorder="1">
      <alignment/>
      <protection/>
    </xf>
    <xf numFmtId="0" fontId="25" fillId="55" borderId="0" xfId="43" applyFont="1" applyFill="1" applyBorder="1" applyAlignment="1" quotePrefix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0" applyFont="1" applyFill="1" applyBorder="1" applyAlignment="1">
      <alignment horizontal="left"/>
      <protection/>
    </xf>
    <xf numFmtId="0" fontId="21" fillId="55" borderId="0" xfId="43" applyFont="1" applyFill="1" applyBorder="1" applyAlignment="1" quotePrefix="1">
      <alignment horizontal="left"/>
      <protection/>
    </xf>
    <xf numFmtId="0" fontId="25" fillId="55" borderId="0" xfId="43" applyFont="1" applyFill="1" applyBorder="1" applyAlignment="1">
      <alignment horizontal="left"/>
      <protection/>
    </xf>
    <xf numFmtId="176" fontId="58" fillId="55" borderId="0" xfId="43" applyNumberFormat="1" applyFont="1" applyFill="1" applyBorder="1" applyAlignment="1" quotePrefix="1">
      <alignment horizontal="right"/>
      <protection/>
    </xf>
    <xf numFmtId="0" fontId="21" fillId="55" borderId="0" xfId="43" applyFont="1" applyFill="1" applyBorder="1">
      <alignment/>
      <protection/>
    </xf>
    <xf numFmtId="176" fontId="57" fillId="55" borderId="0" xfId="43" applyNumberFormat="1" applyFont="1" applyFill="1" applyBorder="1" applyAlignment="1">
      <alignment horizontal="right"/>
      <protection/>
    </xf>
    <xf numFmtId="0" fontId="21" fillId="55" borderId="0" xfId="43" applyFont="1" applyFill="1" applyBorder="1" applyAlignment="1">
      <alignment horizontal="left"/>
      <protection/>
    </xf>
    <xf numFmtId="0" fontId="146" fillId="56" borderId="0" xfId="36" applyFill="1">
      <alignment/>
      <protection/>
    </xf>
    <xf numFmtId="0" fontId="146" fillId="56" borderId="0" xfId="36" applyFill="1" applyAlignment="1">
      <alignment/>
      <protection/>
    </xf>
    <xf numFmtId="0" fontId="146" fillId="26" borderId="0" xfId="36" applyFill="1">
      <alignment/>
      <protection/>
    </xf>
    <xf numFmtId="0" fontId="146" fillId="26" borderId="0" xfId="36" applyFill="1" applyAlignment="1">
      <alignment/>
      <protection/>
    </xf>
    <xf numFmtId="0" fontId="15" fillId="19" borderId="59" xfId="40" applyFont="1" applyFill="1" applyBorder="1" applyAlignment="1">
      <alignment horizontal="left" vertical="center" wrapText="1" indent="1"/>
      <protection/>
    </xf>
    <xf numFmtId="0" fontId="18" fillId="19" borderId="16" xfId="40" applyFont="1" applyFill="1" applyBorder="1" applyAlignment="1" quotePrefix="1">
      <alignment horizontal="right" vertical="center"/>
      <protection/>
    </xf>
    <xf numFmtId="173" fontId="185" fillId="19" borderId="31" xfId="40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40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3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3" fillId="50" borderId="0" xfId="34" applyFont="1" applyFill="1" applyAlignment="1">
      <alignment horizontal="right" vertical="center"/>
      <protection/>
    </xf>
    <xf numFmtId="0" fontId="186" fillId="26" borderId="40" xfId="34" applyFont="1" applyFill="1" applyBorder="1" applyAlignment="1">
      <alignment horizontal="center" vertical="center"/>
      <protection/>
    </xf>
    <xf numFmtId="49" fontId="171" fillId="0" borderId="0" xfId="34" applyNumberFormat="1" applyFont="1" applyAlignment="1">
      <alignment vertical="center"/>
      <protection/>
    </xf>
    <xf numFmtId="0" fontId="187" fillId="57" borderId="0" xfId="36" applyFont="1" applyFill="1" applyBorder="1">
      <alignment/>
      <protection/>
    </xf>
    <xf numFmtId="0" fontId="187" fillId="57" borderId="0" xfId="36" applyFont="1" applyFill="1" applyBorder="1" applyAlignment="1">
      <alignment/>
      <protection/>
    </xf>
    <xf numFmtId="0" fontId="187" fillId="0" borderId="0" xfId="36" applyFont="1" applyFill="1" applyBorder="1">
      <alignment/>
      <protection/>
    </xf>
    <xf numFmtId="0" fontId="56" fillId="55" borderId="0" xfId="34" applyFont="1" applyFill="1" applyBorder="1" applyAlignment="1">
      <alignment horizontal="center"/>
      <protection/>
    </xf>
    <xf numFmtId="0" fontId="15" fillId="55" borderId="0" xfId="36" applyFont="1" applyFill="1" applyBorder="1" applyAlignment="1">
      <alignment horizontal="left" vertical="center" wrapText="1"/>
      <protection/>
    </xf>
    <xf numFmtId="0" fontId="89" fillId="55" borderId="57" xfId="0" applyFont="1" applyFill="1" applyBorder="1" applyAlignment="1" applyProtection="1" quotePrefix="1">
      <alignment horizontal="left"/>
      <protection/>
    </xf>
    <xf numFmtId="0" fontId="89" fillId="55" borderId="60" xfId="0" applyFont="1" applyFill="1" applyBorder="1" applyAlignment="1" applyProtection="1" quotePrefix="1">
      <alignment horizontal="left"/>
      <protection/>
    </xf>
    <xf numFmtId="0" fontId="89" fillId="55" borderId="59" xfId="0" applyFont="1" applyFill="1" applyBorder="1" applyAlignment="1" applyProtection="1" quotePrefix="1">
      <alignment horizontal="left"/>
      <protection/>
    </xf>
    <xf numFmtId="0" fontId="17" fillId="0" borderId="0" xfId="36" applyFont="1" applyFill="1" applyBorder="1" applyAlignment="1">
      <alignment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0" fontId="15" fillId="0" borderId="0" xfId="34" applyFont="1" applyFill="1" applyBorder="1" applyAlignment="1">
      <alignment horizontal="right" vertical="center"/>
      <protection/>
    </xf>
    <xf numFmtId="0" fontId="187" fillId="0" borderId="0" xfId="36" applyFont="1" applyFill="1" applyBorder="1" applyAlignment="1">
      <alignment/>
      <protection/>
    </xf>
    <xf numFmtId="0" fontId="48" fillId="26" borderId="0" xfId="34" applyFont="1" applyFill="1" applyBorder="1">
      <alignment/>
      <protection/>
    </xf>
    <xf numFmtId="0" fontId="47" fillId="26" borderId="0" xfId="34" applyFont="1" applyFill="1" applyBorder="1">
      <alignment/>
      <protection/>
    </xf>
    <xf numFmtId="0" fontId="48" fillId="55" borderId="0" xfId="34" applyFont="1" applyFill="1" applyBorder="1">
      <alignment/>
      <protection/>
    </xf>
    <xf numFmtId="0" fontId="47" fillId="55" borderId="0" xfId="34" applyFont="1" applyFill="1" applyBorder="1">
      <alignment/>
      <protection/>
    </xf>
    <xf numFmtId="0" fontId="48" fillId="55" borderId="40" xfId="34" applyNumberFormat="1" applyFont="1" applyFill="1" applyBorder="1" applyProtection="1">
      <alignment/>
      <protection locked="0"/>
    </xf>
    <xf numFmtId="49" fontId="48" fillId="55" borderId="40" xfId="34" applyNumberFormat="1" applyFont="1" applyFill="1" applyBorder="1" applyProtection="1">
      <alignment/>
      <protection locked="0"/>
    </xf>
    <xf numFmtId="49" fontId="48" fillId="55" borderId="0" xfId="34" applyNumberFormat="1" applyFont="1" applyFill="1" applyBorder="1">
      <alignment/>
      <protection/>
    </xf>
    <xf numFmtId="49" fontId="188" fillId="55" borderId="85" xfId="34" applyNumberFormat="1" applyFont="1" applyFill="1" applyBorder="1" applyAlignment="1" quotePrefix="1">
      <alignment horizontal="center"/>
      <protection/>
    </xf>
    <xf numFmtId="0" fontId="15" fillId="55" borderId="86" xfId="34" applyFont="1" applyFill="1" applyBorder="1">
      <alignment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15" fillId="55" borderId="88" xfId="34" applyFont="1" applyFill="1" applyBorder="1">
      <alignment/>
      <protection/>
    </xf>
    <xf numFmtId="0" fontId="15" fillId="55" borderId="87" xfId="34" applyFont="1" applyFill="1" applyBorder="1">
      <alignment/>
      <protection/>
    </xf>
    <xf numFmtId="0" fontId="15" fillId="55" borderId="87" xfId="34" applyFont="1" applyFill="1" applyBorder="1" applyAlignment="1" quotePrefix="1">
      <alignment horizontal="left"/>
      <protection/>
    </xf>
    <xf numFmtId="0" fontId="20" fillId="58" borderId="0" xfId="41" applyFont="1" applyFill="1" applyBorder="1" applyAlignment="1" quotePrefix="1">
      <alignment horizontal="left"/>
      <protection/>
    </xf>
    <xf numFmtId="49" fontId="188" fillId="55" borderId="87" xfId="34" applyNumberFormat="1" applyFont="1" applyFill="1" applyBorder="1" applyAlignment="1" quotePrefix="1">
      <alignment horizontal="center" vertical="center"/>
      <protection/>
    </xf>
    <xf numFmtId="0" fontId="26" fillId="55" borderId="87" xfId="34" applyFont="1" applyFill="1" applyBorder="1" applyAlignment="1">
      <alignment wrapText="1"/>
      <protection/>
    </xf>
    <xf numFmtId="49" fontId="188" fillId="55" borderId="87" xfId="34" applyNumberFormat="1" applyFont="1" applyFill="1" applyBorder="1" applyAlignment="1" quotePrefix="1">
      <alignment horizontal="center"/>
      <protection/>
    </xf>
    <xf numFmtId="0" fontId="26" fillId="55" borderId="87" xfId="34" applyFont="1" applyFill="1" applyBorder="1">
      <alignment/>
      <protection/>
    </xf>
    <xf numFmtId="174" fontId="187" fillId="0" borderId="0" xfId="36" applyNumberFormat="1" applyFont="1" applyFill="1" applyBorder="1">
      <alignment/>
      <protection/>
    </xf>
    <xf numFmtId="49" fontId="188" fillId="55" borderId="89" xfId="34" applyNumberFormat="1" applyFont="1" applyFill="1" applyBorder="1" applyAlignment="1" quotePrefix="1">
      <alignment horizontal="center"/>
      <protection/>
    </xf>
    <xf numFmtId="0" fontId="15" fillId="55" borderId="89" xfId="34" applyFont="1" applyFill="1" applyBorder="1">
      <alignment/>
      <protection/>
    </xf>
    <xf numFmtId="49" fontId="174" fillId="55" borderId="89" xfId="34" applyNumberFormat="1" applyFont="1" applyFill="1" applyBorder="1" applyAlignment="1" quotePrefix="1">
      <alignment horizontal="center"/>
      <protection/>
    </xf>
    <xf numFmtId="0" fontId="189" fillId="55" borderId="89" xfId="34" applyFont="1" applyFill="1" applyBorder="1">
      <alignment/>
      <protection/>
    </xf>
    <xf numFmtId="49" fontId="188" fillId="55" borderId="90" xfId="34" applyNumberFormat="1" applyFont="1" applyFill="1" applyBorder="1" applyAlignment="1" quotePrefix="1">
      <alignment horizontal="center"/>
      <protection/>
    </xf>
    <xf numFmtId="0" fontId="15" fillId="55" borderId="90" xfId="34" applyFont="1" applyFill="1" applyBorder="1">
      <alignment/>
      <protection/>
    </xf>
    <xf numFmtId="179" fontId="20" fillId="55" borderId="0" xfId="41" applyNumberFormat="1" applyFont="1" applyFill="1" applyBorder="1" applyAlignment="1" quotePrefix="1">
      <alignment horizontal="left"/>
      <protection/>
    </xf>
    <xf numFmtId="0" fontId="190" fillId="55" borderId="23" xfId="41" applyFont="1" applyFill="1" applyBorder="1">
      <alignment/>
      <protection/>
    </xf>
    <xf numFmtId="179" fontId="191" fillId="55" borderId="50" xfId="34" applyNumberFormat="1" applyFont="1" applyFill="1" applyBorder="1" applyAlignment="1">
      <alignment horizontal="center"/>
      <protection/>
    </xf>
    <xf numFmtId="174" fontId="192" fillId="55" borderId="22" xfId="34" applyNumberFormat="1" applyFont="1" applyFill="1" applyBorder="1" applyAlignment="1">
      <alignment horizontal="left"/>
      <protection/>
    </xf>
    <xf numFmtId="174" fontId="193" fillId="55" borderId="22" xfId="34" applyNumberFormat="1" applyFont="1" applyFill="1" applyBorder="1" applyAlignment="1">
      <alignment horizontal="left"/>
      <protection/>
    </xf>
    <xf numFmtId="49" fontId="194" fillId="55" borderId="87" xfId="34" applyNumberFormat="1" applyFont="1" applyFill="1" applyBorder="1" applyAlignment="1" quotePrefix="1">
      <alignment horizontal="center"/>
      <protection/>
    </xf>
    <xf numFmtId="0" fontId="189" fillId="55" borderId="91" xfId="34" applyFont="1" applyFill="1" applyBorder="1">
      <alignment/>
      <protection/>
    </xf>
    <xf numFmtId="0" fontId="189" fillId="55" borderId="88" xfId="34" applyFont="1" applyFill="1" applyBorder="1">
      <alignment/>
      <protection/>
    </xf>
    <xf numFmtId="0" fontId="189" fillId="55" borderId="87" xfId="34" applyFont="1" applyFill="1" applyBorder="1">
      <alignment/>
      <protection/>
    </xf>
    <xf numFmtId="0" fontId="195" fillId="55" borderId="87" xfId="34" applyFont="1" applyFill="1" applyBorder="1">
      <alignment/>
      <protection/>
    </xf>
    <xf numFmtId="0" fontId="189" fillId="55" borderId="87" xfId="34" applyFont="1" applyFill="1" applyBorder="1" applyAlignment="1">
      <alignment horizontal="left"/>
      <protection/>
    </xf>
    <xf numFmtId="0" fontId="187" fillId="0" borderId="0" xfId="36" applyFont="1" applyFill="1" applyBorder="1" quotePrefix="1">
      <alignment/>
      <protection/>
    </xf>
    <xf numFmtId="0" fontId="189" fillId="55" borderId="87" xfId="34" applyFont="1" applyFill="1" applyBorder="1" applyAlignment="1">
      <alignment horizontal="left" wrapText="1"/>
      <protection/>
    </xf>
    <xf numFmtId="0" fontId="15" fillId="0" borderId="40" xfId="39" applyFont="1" applyFill="1" applyBorder="1" applyAlignment="1">
      <alignment/>
      <protection/>
    </xf>
    <xf numFmtId="49" fontId="196" fillId="55" borderId="89" xfId="34" applyNumberFormat="1" applyFont="1" applyFill="1" applyBorder="1" applyAlignment="1" quotePrefix="1">
      <alignment horizontal="center"/>
      <protection/>
    </xf>
    <xf numFmtId="0" fontId="197" fillId="55" borderId="89" xfId="34" applyFont="1" applyFill="1" applyBorder="1">
      <alignment/>
      <protection/>
    </xf>
    <xf numFmtId="174" fontId="198" fillId="55" borderId="25" xfId="34" applyNumberFormat="1" applyFont="1" applyFill="1" applyBorder="1" applyAlignment="1">
      <alignment horizontal="left"/>
      <protection/>
    </xf>
    <xf numFmtId="49" fontId="194" fillId="55" borderId="79" xfId="34" applyNumberFormat="1" applyFont="1" applyFill="1" applyBorder="1" applyAlignment="1" quotePrefix="1">
      <alignment horizontal="center"/>
      <protection/>
    </xf>
    <xf numFmtId="0" fontId="15" fillId="55" borderId="91" xfId="34" applyFont="1" applyFill="1" applyBorder="1">
      <alignment/>
      <protection/>
    </xf>
    <xf numFmtId="49" fontId="194" fillId="55" borderId="92" xfId="34" applyNumberFormat="1" applyFont="1" applyFill="1" applyBorder="1" applyAlignment="1" quotePrefix="1">
      <alignment horizontal="center"/>
      <protection/>
    </xf>
    <xf numFmtId="0" fontId="26" fillId="55" borderId="92" xfId="34" applyFont="1" applyFill="1" applyBorder="1">
      <alignment/>
      <protection/>
    </xf>
    <xf numFmtId="49" fontId="191" fillId="55" borderId="50" xfId="34" applyNumberFormat="1" applyFont="1" applyFill="1" applyBorder="1" applyAlignment="1">
      <alignment horizontal="center"/>
      <protection/>
    </xf>
    <xf numFmtId="174" fontId="192" fillId="55" borderId="25" xfId="34" applyNumberFormat="1" applyFont="1" applyFill="1" applyBorder="1" applyAlignment="1">
      <alignment horizontal="left"/>
      <protection/>
    </xf>
    <xf numFmtId="49" fontId="188" fillId="55" borderId="92" xfId="34" applyNumberFormat="1" applyFont="1" applyFill="1" applyBorder="1" applyAlignment="1" quotePrefix="1">
      <alignment horizontal="center"/>
      <protection/>
    </xf>
    <xf numFmtId="0" fontId="15" fillId="55" borderId="92" xfId="34" applyFont="1" applyFill="1" applyBorder="1">
      <alignment/>
      <protection/>
    </xf>
    <xf numFmtId="49" fontId="194" fillId="55" borderId="90" xfId="34" applyNumberFormat="1" applyFont="1" applyFill="1" applyBorder="1" applyAlignment="1" quotePrefix="1">
      <alignment horizontal="center"/>
      <protection/>
    </xf>
    <xf numFmtId="0" fontId="26" fillId="55" borderId="90" xfId="34" applyFont="1" applyFill="1" applyBorder="1">
      <alignment/>
      <protection/>
    </xf>
    <xf numFmtId="49" fontId="188" fillId="55" borderId="79" xfId="34" applyNumberFormat="1" applyFont="1" applyFill="1" applyBorder="1" applyAlignment="1" quotePrefix="1">
      <alignment horizontal="center"/>
      <protection/>
    </xf>
    <xf numFmtId="0" fontId="15" fillId="55" borderId="79" xfId="34" applyFont="1" applyFill="1" applyBorder="1">
      <alignment/>
      <protection/>
    </xf>
    <xf numFmtId="49" fontId="194" fillId="55" borderId="89" xfId="34" applyNumberFormat="1" applyFont="1" applyFill="1" applyBorder="1" applyAlignment="1" quotePrefix="1">
      <alignment horizontal="center"/>
      <protection/>
    </xf>
    <xf numFmtId="0" fontId="71" fillId="55" borderId="89" xfId="34" applyFont="1" applyFill="1" applyBorder="1">
      <alignment/>
      <protection/>
    </xf>
    <xf numFmtId="0" fontId="15" fillId="55" borderId="85" xfId="34" applyFont="1" applyFill="1" applyBorder="1">
      <alignment/>
      <protection/>
    </xf>
    <xf numFmtId="49" fontId="174" fillId="55" borderId="87" xfId="34" applyNumberFormat="1" applyFont="1" applyFill="1" applyBorder="1" applyAlignment="1" quotePrefix="1">
      <alignment horizontal="center"/>
      <protection/>
    </xf>
    <xf numFmtId="0" fontId="189" fillId="55" borderId="87" xfId="34" applyFont="1" applyFill="1" applyBorder="1">
      <alignment/>
      <protection/>
    </xf>
    <xf numFmtId="0" fontId="15" fillId="55" borderId="90" xfId="34" applyFont="1" applyFill="1" applyBorder="1" applyAlignment="1">
      <alignment horizontal="left" wrapText="1"/>
      <protection/>
    </xf>
    <xf numFmtId="0" fontId="34" fillId="55" borderId="76" xfId="34" applyFont="1" applyFill="1" applyBorder="1" applyAlignment="1">
      <alignment horizontal="left"/>
      <protection/>
    </xf>
    <xf numFmtId="0" fontId="34" fillId="55" borderId="87" xfId="34" applyFont="1" applyFill="1" applyBorder="1" applyAlignment="1">
      <alignment horizontal="left"/>
      <protection/>
    </xf>
    <xf numFmtId="0" fontId="199" fillId="55" borderId="87" xfId="34" applyFont="1" applyFill="1" applyBorder="1" applyAlignment="1">
      <alignment horizontal="left"/>
      <protection/>
    </xf>
    <xf numFmtId="0" fontId="34" fillId="55" borderId="87" xfId="34" applyFont="1" applyFill="1" applyBorder="1" applyAlignment="1" quotePrefix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76" xfId="34" applyFont="1" applyFill="1" applyBorder="1" applyAlignment="1">
      <alignment horizontal="left"/>
      <protection/>
    </xf>
    <xf numFmtId="0" fontId="34" fillId="55" borderId="89" xfId="34" applyFont="1" applyFill="1" applyBorder="1" applyAlignment="1">
      <alignment horizontal="left"/>
      <protection/>
    </xf>
    <xf numFmtId="0" fontId="34" fillId="55" borderId="79" xfId="34" applyFont="1" applyFill="1" applyBorder="1" applyAlignment="1">
      <alignment horizontal="left"/>
      <protection/>
    </xf>
    <xf numFmtId="0" fontId="34" fillId="55" borderId="90" xfId="34" applyFont="1" applyFill="1" applyBorder="1" applyAlignment="1">
      <alignment horizontal="left"/>
      <protection/>
    </xf>
    <xf numFmtId="0" fontId="199" fillId="55" borderId="90" xfId="34" applyFont="1" applyFill="1" applyBorder="1" applyAlignment="1">
      <alignment horizontal="left"/>
      <protection/>
    </xf>
    <xf numFmtId="0" fontId="194" fillId="0" borderId="0" xfId="34" applyNumberFormat="1" applyFont="1" applyFill="1" applyBorder="1" applyAlignment="1" quotePrefix="1">
      <alignment horizontal="center"/>
      <protection/>
    </xf>
    <xf numFmtId="0" fontId="199" fillId="0" borderId="0" xfId="34" applyFont="1" applyFill="1" applyBorder="1" applyAlignment="1">
      <alignment horizontal="left"/>
      <protection/>
    </xf>
    <xf numFmtId="0" fontId="187" fillId="57" borderId="40" xfId="36" applyFont="1" applyFill="1" applyBorder="1">
      <alignment/>
      <protection/>
    </xf>
    <xf numFmtId="0" fontId="187" fillId="57" borderId="40" xfId="36" applyFont="1" applyFill="1" applyBorder="1" applyAlignment="1">
      <alignment/>
      <protection/>
    </xf>
    <xf numFmtId="0" fontId="187" fillId="59" borderId="40" xfId="36" applyFont="1" applyFill="1" applyBorder="1">
      <alignment/>
      <protection/>
    </xf>
    <xf numFmtId="0" fontId="187" fillId="0" borderId="40" xfId="36" applyFont="1" applyFill="1" applyBorder="1">
      <alignment/>
      <protection/>
    </xf>
    <xf numFmtId="14" fontId="187" fillId="55" borderId="40" xfId="36" applyNumberFormat="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34" applyFont="1" applyFill="1" applyAlignment="1" applyProtection="1">
      <alignment vertical="center" wrapText="1"/>
      <protection locked="0"/>
    </xf>
    <xf numFmtId="0" fontId="17" fillId="0" borderId="0" xfId="34" applyFont="1" applyAlignment="1" applyProtection="1">
      <alignment vertical="center" wrapText="1"/>
      <protection locked="0"/>
    </xf>
    <xf numFmtId="0" fontId="15" fillId="44" borderId="24" xfId="34" applyFont="1" applyFill="1" applyBorder="1" applyAlignment="1" applyProtection="1">
      <alignment horizontal="center" vertical="center"/>
      <protection/>
    </xf>
    <xf numFmtId="0" fontId="15" fillId="44" borderId="11" xfId="34" applyFont="1" applyFill="1" applyBorder="1" applyAlignment="1" applyProtection="1">
      <alignment horizontal="center" vertical="center"/>
      <protection/>
    </xf>
    <xf numFmtId="0" fontId="15" fillId="44" borderId="47" xfId="34" applyFont="1" applyFill="1" applyBorder="1" applyAlignment="1" applyProtection="1">
      <alignment horizontal="center" vertical="center"/>
      <protection/>
    </xf>
    <xf numFmtId="0" fontId="19" fillId="54" borderId="49" xfId="34" applyFont="1" applyFill="1" applyBorder="1" applyAlignment="1">
      <alignment horizontal="left" vertical="center"/>
      <protection/>
    </xf>
    <xf numFmtId="0" fontId="15" fillId="0" borderId="0" xfId="34" applyFont="1" applyAlignment="1">
      <alignment horizontal="center" vertical="center" wrapText="1"/>
      <protection/>
    </xf>
    <xf numFmtId="0" fontId="17" fillId="0" borderId="0" xfId="34" applyFont="1" applyAlignment="1">
      <alignment horizontal="center" vertical="center" wrapText="1"/>
      <protection/>
    </xf>
    <xf numFmtId="0" fontId="173" fillId="47" borderId="64" xfId="34" applyFont="1" applyFill="1" applyBorder="1" applyAlignment="1" applyProtection="1">
      <alignment horizontal="center" vertical="center" wrapText="1"/>
      <protection/>
    </xf>
    <xf numFmtId="0" fontId="173" fillId="47" borderId="49" xfId="34" applyFont="1" applyFill="1" applyBorder="1" applyAlignment="1" applyProtection="1">
      <alignment horizontal="center" vertical="center" wrapText="1"/>
      <protection/>
    </xf>
    <xf numFmtId="0" fontId="173" fillId="47" borderId="73" xfId="34" applyFont="1" applyFill="1" applyBorder="1" applyAlignment="1" applyProtection="1">
      <alignment horizontal="center" vertical="center" wrapText="1"/>
      <protection/>
    </xf>
    <xf numFmtId="0" fontId="181" fillId="5" borderId="49" xfId="40" applyFont="1" applyFill="1" applyBorder="1" applyAlignment="1" applyProtection="1" quotePrefix="1">
      <alignment horizontal="left" vertical="center" wrapText="1"/>
      <protection/>
    </xf>
    <xf numFmtId="0" fontId="200" fillId="5" borderId="49" xfId="34" applyFont="1" applyFill="1" applyBorder="1" applyAlignment="1" applyProtection="1">
      <alignment horizontal="left" vertical="center" wrapText="1"/>
      <protection/>
    </xf>
    <xf numFmtId="0" fontId="19" fillId="54" borderId="21" xfId="40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horizontal="left" vertical="center"/>
      <protection/>
    </xf>
    <xf numFmtId="0" fontId="19" fillId="54" borderId="49" xfId="40" applyFont="1" applyFill="1" applyBorder="1" applyAlignment="1">
      <alignment horizontal="left" vertical="center" wrapText="1"/>
      <protection/>
    </xf>
    <xf numFmtId="0" fontId="19" fillId="54" borderId="49" xfId="40" applyFont="1" applyFill="1" applyBorder="1" applyAlignment="1" quotePrefix="1">
      <alignment horizontal="left" vertical="center" wrapText="1"/>
      <protection/>
    </xf>
    <xf numFmtId="0" fontId="24" fillId="54" borderId="49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horizontal="left" vertical="center" wrapText="1"/>
      <protection/>
    </xf>
    <xf numFmtId="0" fontId="19" fillId="54" borderId="50" xfId="34" applyFont="1" applyFill="1" applyBorder="1" applyAlignment="1">
      <alignment horizontal="left" vertical="center" wrapText="1"/>
      <protection/>
    </xf>
    <xf numFmtId="0" fontId="19" fillId="54" borderId="32" xfId="40" applyFont="1" applyFill="1" applyBorder="1" applyAlignment="1" quotePrefix="1">
      <alignment horizontal="left" vertical="center" wrapText="1"/>
      <protection/>
    </xf>
    <xf numFmtId="0" fontId="24" fillId="54" borderId="32" xfId="34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 quotePrefix="1">
      <alignment horizontal="left" vertical="center"/>
      <protection/>
    </xf>
    <xf numFmtId="0" fontId="19" fillId="54" borderId="32" xfId="40" applyFont="1" applyFill="1" applyBorder="1" applyAlignment="1">
      <alignment horizontal="left" vertical="center" wrapText="1"/>
      <protection/>
    </xf>
    <xf numFmtId="0" fontId="19" fillId="54" borderId="21" xfId="40" applyFont="1" applyFill="1" applyBorder="1" applyAlignment="1">
      <alignment horizontal="left" vertical="center" wrapText="1"/>
      <protection/>
    </xf>
    <xf numFmtId="0" fontId="24" fillId="54" borderId="21" xfId="34" applyFont="1" applyFill="1" applyBorder="1" applyAlignment="1">
      <alignment horizontal="left" vertical="center" wrapText="1"/>
      <protection/>
    </xf>
    <xf numFmtId="0" fontId="19" fillId="54" borderId="49" xfId="34" applyFont="1" applyFill="1" applyBorder="1" applyAlignment="1">
      <alignment vertical="center" wrapText="1"/>
      <protection/>
    </xf>
    <xf numFmtId="0" fontId="24" fillId="54" borderId="49" xfId="34" applyFont="1" applyFill="1" applyBorder="1" applyAlignment="1">
      <alignment vertical="center" wrapText="1"/>
      <protection/>
    </xf>
    <xf numFmtId="0" fontId="19" fillId="54" borderId="49" xfId="40" applyFont="1" applyFill="1" applyBorder="1" applyAlignment="1">
      <alignment vertical="center" wrapText="1"/>
      <protection/>
    </xf>
    <xf numFmtId="0" fontId="19" fillId="54" borderId="32" xfId="40" applyFont="1" applyFill="1" applyBorder="1" applyAlignment="1">
      <alignment horizontal="left" vertical="center"/>
      <protection/>
    </xf>
    <xf numFmtId="0" fontId="19" fillId="54" borderId="75" xfId="34" applyFont="1" applyFill="1" applyBorder="1" applyAlignment="1">
      <alignment vertical="center" wrapText="1"/>
      <protection/>
    </xf>
    <xf numFmtId="0" fontId="24" fillId="54" borderId="75" xfId="34" applyFont="1" applyFill="1" applyBorder="1" applyAlignment="1">
      <alignment vertical="center" wrapText="1"/>
      <protection/>
    </xf>
    <xf numFmtId="0" fontId="168" fillId="26" borderId="64" xfId="34" applyFont="1" applyFill="1" applyBorder="1" applyAlignment="1" applyProtection="1">
      <alignment vertical="center" wrapText="1"/>
      <protection/>
    </xf>
    <xf numFmtId="0" fontId="168" fillId="26" borderId="49" xfId="34" applyFont="1" applyFill="1" applyBorder="1" applyAlignment="1" applyProtection="1">
      <alignment vertical="center" wrapText="1"/>
      <protection/>
    </xf>
    <xf numFmtId="0" fontId="168" fillId="26" borderId="73" xfId="34" applyFont="1" applyFill="1" applyBorder="1" applyAlignment="1" applyProtection="1">
      <alignment vertical="center" wrapText="1"/>
      <protection/>
    </xf>
    <xf numFmtId="0" fontId="18" fillId="39" borderId="0" xfId="34" applyFont="1" applyFill="1" applyBorder="1" applyAlignment="1">
      <alignment vertical="center" wrapText="1"/>
      <protection/>
    </xf>
    <xf numFmtId="0" fontId="17" fillId="39" borderId="0" xfId="34" applyFont="1" applyFill="1" applyBorder="1" applyAlignment="1">
      <alignment vertical="center" wrapText="1"/>
      <protection/>
    </xf>
    <xf numFmtId="170" fontId="15" fillId="39" borderId="0" xfId="34" applyNumberFormat="1" applyFont="1" applyFill="1" applyBorder="1" applyAlignment="1">
      <alignment horizontal="left" wrapText="1"/>
      <protection/>
    </xf>
    <xf numFmtId="0" fontId="172" fillId="47" borderId="49" xfId="40" applyFont="1" applyFill="1" applyBorder="1" applyAlignment="1" applyProtection="1">
      <alignment vertical="center" wrapText="1"/>
      <protection/>
    </xf>
    <xf numFmtId="0" fontId="15" fillId="39" borderId="0" xfId="34" applyFont="1" applyFill="1" applyBorder="1" applyAlignment="1">
      <alignment horizontal="left" vertical="center" wrapText="1"/>
      <protection/>
    </xf>
    <xf numFmtId="0" fontId="18" fillId="0" borderId="0" xfId="34" applyFont="1" applyAlignment="1">
      <alignment vertical="center" wrapText="1"/>
      <protection/>
    </xf>
    <xf numFmtId="0" fontId="17" fillId="0" borderId="0" xfId="34" applyFont="1" applyAlignment="1">
      <alignment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 applyProtection="1">
      <alignment horizontal="center" vertical="center" wrapText="1"/>
      <protection/>
    </xf>
    <xf numFmtId="0" fontId="18" fillId="0" borderId="19" xfId="34" applyFont="1" applyFill="1" applyBorder="1" applyAlignment="1" applyProtection="1">
      <alignment horizontal="center" vertical="center" wrapText="1"/>
      <protection/>
    </xf>
    <xf numFmtId="0" fontId="43" fillId="0" borderId="19" xfId="34" applyFont="1" applyFill="1" applyBorder="1" applyAlignment="1" applyProtection="1">
      <alignment horizontal="center" vertical="center" wrapText="1"/>
      <protection/>
    </xf>
    <xf numFmtId="0" fontId="42" fillId="38" borderId="14" xfId="34" applyFont="1" applyFill="1" applyBorder="1" applyAlignment="1">
      <alignment horizontal="center" vertical="center"/>
      <protection/>
    </xf>
    <xf numFmtId="0" fontId="42" fillId="38" borderId="19" xfId="34" applyFont="1" applyFill="1" applyBorder="1" applyAlignment="1">
      <alignment horizontal="center" vertical="center"/>
      <protection/>
    </xf>
    <xf numFmtId="0" fontId="168" fillId="48" borderId="24" xfId="34" applyFont="1" applyFill="1" applyBorder="1" applyAlignment="1" applyProtection="1">
      <alignment horizontal="center" vertical="center"/>
      <protection/>
    </xf>
    <xf numFmtId="0" fontId="168" fillId="48" borderId="11" xfId="34" applyFont="1" applyFill="1" applyBorder="1" applyAlignment="1" applyProtection="1">
      <alignment horizontal="center" vertical="center"/>
      <protection/>
    </xf>
    <xf numFmtId="0" fontId="168" fillId="48" borderId="47" xfId="34" applyFont="1" applyFill="1" applyBorder="1" applyAlignment="1" applyProtection="1">
      <alignment horizontal="center" vertical="center"/>
      <protection/>
    </xf>
    <xf numFmtId="0" fontId="86" fillId="45" borderId="49" xfId="40" applyFont="1" applyFill="1" applyBorder="1" applyAlignment="1" applyProtection="1" quotePrefix="1">
      <alignment horizontal="left" vertical="center"/>
      <protection/>
    </xf>
    <xf numFmtId="0" fontId="15" fillId="60" borderId="28" xfId="34" applyFont="1" applyFill="1" applyBorder="1" applyAlignment="1" applyProtection="1">
      <alignment horizontal="center" vertical="center"/>
      <protection/>
    </xf>
    <xf numFmtId="0" fontId="15" fillId="60" borderId="61" xfId="34" applyFont="1" applyFill="1" applyBorder="1" applyAlignment="1" applyProtection="1">
      <alignment horizontal="center" vertical="center"/>
      <protection/>
    </xf>
    <xf numFmtId="0" fontId="0" fillId="60" borderId="61" xfId="0" applyFill="1" applyBorder="1" applyAlignment="1" applyProtection="1">
      <alignment horizontal="center" vertical="center"/>
      <protection/>
    </xf>
    <xf numFmtId="0" fontId="0" fillId="60" borderId="72" xfId="0" applyFill="1" applyBorder="1" applyAlignment="1" applyProtection="1">
      <alignment horizontal="center" vertical="center"/>
      <protection/>
    </xf>
    <xf numFmtId="0" fontId="15" fillId="53" borderId="28" xfId="34" applyFont="1" applyFill="1" applyBorder="1" applyAlignment="1" applyProtection="1">
      <alignment horizontal="center" vertical="center"/>
      <protection/>
    </xf>
    <xf numFmtId="0" fontId="15" fillId="53" borderId="61" xfId="34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7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3" fillId="47" borderId="64" xfId="34" applyFont="1" applyFill="1" applyBorder="1" applyAlignment="1" applyProtection="1">
      <alignment horizontal="center" vertical="center" wrapText="1"/>
      <protection locked="0"/>
    </xf>
    <xf numFmtId="0" fontId="173" fillId="47" borderId="49" xfId="34" applyFont="1" applyFill="1" applyBorder="1" applyAlignment="1" applyProtection="1">
      <alignment horizontal="center" vertical="center" wrapText="1"/>
      <protection locked="0"/>
    </xf>
    <xf numFmtId="0" fontId="173" fillId="47" borderId="73" xfId="34" applyFont="1" applyFill="1" applyBorder="1" applyAlignment="1" applyProtection="1">
      <alignment horizontal="center" vertical="center" wrapText="1"/>
      <protection locked="0"/>
    </xf>
    <xf numFmtId="0" fontId="86" fillId="45" borderId="49" xfId="40" applyFont="1" applyFill="1" applyBorder="1" applyAlignment="1" applyProtection="1" quotePrefix="1">
      <alignment horizontal="left" vertical="center" wrapText="1"/>
      <protection/>
    </xf>
    <xf numFmtId="0" fontId="15" fillId="49" borderId="28" xfId="34" applyFont="1" applyFill="1" applyBorder="1" applyAlignment="1" applyProtection="1">
      <alignment horizontal="center" vertical="center"/>
      <protection/>
    </xf>
    <xf numFmtId="0" fontId="15" fillId="49" borderId="61" xfId="34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72" xfId="0" applyFill="1" applyBorder="1" applyAlignment="1" applyProtection="1">
      <alignment horizontal="center" vertical="center"/>
      <protection/>
    </xf>
    <xf numFmtId="0" fontId="19" fillId="47" borderId="64" xfId="34" applyFont="1" applyFill="1" applyBorder="1" applyAlignment="1">
      <alignment horizontal="left" vertical="center"/>
      <protection/>
    </xf>
    <xf numFmtId="0" fontId="19" fillId="47" borderId="49" xfId="34" applyFont="1" applyFill="1" applyBorder="1" applyAlignment="1">
      <alignment horizontal="left" vertical="center"/>
      <protection/>
    </xf>
    <xf numFmtId="0" fontId="19" fillId="47" borderId="21" xfId="34" applyFont="1" applyFill="1" applyBorder="1" applyAlignment="1">
      <alignment horizontal="left"/>
      <protection/>
    </xf>
    <xf numFmtId="0" fontId="19" fillId="47" borderId="21" xfId="34" applyFont="1" applyFill="1" applyBorder="1" applyAlignment="1">
      <alignment horizontal="left" vertical="center"/>
      <protection/>
    </xf>
    <xf numFmtId="0" fontId="19" fillId="47" borderId="32" xfId="34" applyFont="1" applyFill="1" applyBorder="1" applyAlignment="1">
      <alignment horizontal="left" vertical="center"/>
      <protection/>
    </xf>
    <xf numFmtId="0" fontId="19" fillId="47" borderId="58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horizontal="left" vertical="center"/>
      <protection/>
    </xf>
    <xf numFmtId="0" fontId="19" fillId="47" borderId="0" xfId="34" applyFont="1" applyFill="1" applyBorder="1" applyAlignment="1">
      <alignment vertical="center" wrapText="1"/>
      <protection/>
    </xf>
    <xf numFmtId="0" fontId="24" fillId="47" borderId="0" xfId="34" applyFont="1" applyFill="1" applyBorder="1" applyAlignment="1">
      <alignment vertical="center" wrapText="1"/>
      <protection/>
    </xf>
    <xf numFmtId="0" fontId="19" fillId="47" borderId="49" xfId="34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15" fillId="48" borderId="28" xfId="34" applyFont="1" applyFill="1" applyBorder="1" applyAlignment="1">
      <alignment horizontal="center" vertical="center"/>
      <protection/>
    </xf>
    <xf numFmtId="0" fontId="15" fillId="48" borderId="61" xfId="34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72" xfId="0" applyFill="1" applyBorder="1" applyAlignment="1">
      <alignment horizontal="center" vertical="center"/>
    </xf>
    <xf numFmtId="0" fontId="19" fillId="47" borderId="75" xfId="40" applyFont="1" applyFill="1" applyBorder="1" applyAlignment="1">
      <alignment vertical="center" wrapText="1"/>
      <protection/>
    </xf>
    <xf numFmtId="0" fontId="24" fillId="47" borderId="75" xfId="34" applyFont="1" applyFill="1" applyBorder="1" applyAlignment="1">
      <alignment vertical="center" wrapText="1"/>
      <protection/>
    </xf>
    <xf numFmtId="0" fontId="24" fillId="47" borderId="46" xfId="34" applyFont="1" applyFill="1" applyBorder="1" applyAlignment="1">
      <alignment vertical="center" wrapText="1"/>
      <protection/>
    </xf>
    <xf numFmtId="0" fontId="19" fillId="47" borderId="32" xfId="34" applyFont="1" applyFill="1" applyBorder="1" applyAlignment="1">
      <alignment horizontal="left"/>
      <protection/>
    </xf>
    <xf numFmtId="0" fontId="19" fillId="47" borderId="49" xfId="34" applyFont="1" applyFill="1" applyBorder="1" applyAlignment="1">
      <alignment wrapText="1"/>
      <protection/>
    </xf>
    <xf numFmtId="0" fontId="24" fillId="47" borderId="49" xfId="34" applyFont="1" applyFill="1" applyBorder="1" applyAlignment="1">
      <alignment wrapText="1"/>
      <protection/>
    </xf>
    <xf numFmtId="0" fontId="19" fillId="47" borderId="69" xfId="34" applyFont="1" applyFill="1" applyBorder="1" applyAlignment="1">
      <alignment horizontal="left" vertical="center"/>
      <protection/>
    </xf>
    <xf numFmtId="0" fontId="43" fillId="0" borderId="15" xfId="34" applyFont="1" applyFill="1" applyBorder="1" applyAlignment="1" applyProtection="1">
      <alignment horizontal="center" vertical="center" wrapText="1"/>
      <protection/>
    </xf>
    <xf numFmtId="0" fontId="19" fillId="47" borderId="49" xfId="40" applyFont="1" applyFill="1" applyBorder="1" applyAlignment="1">
      <alignment horizontal="left" vertical="center"/>
      <protection/>
    </xf>
    <xf numFmtId="0" fontId="19" fillId="47" borderId="0" xfId="40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21" xfId="40" applyFont="1" applyFill="1" applyBorder="1" applyAlignment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DOMV" xfId="39"/>
    <cellStyle name="Normal_EBK_PROJECT_2001-last" xfId="40"/>
    <cellStyle name="Normal_EBK-2002-draft" xfId="41"/>
    <cellStyle name="Normal_MAKET" xfId="42"/>
    <cellStyle name="Normal_Sheet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M9" sqref="M9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0" t="str">
        <f>BUDGET!B12</f>
        <v>Мадан</v>
      </c>
      <c r="C3" s="871"/>
      <c r="D3" s="871"/>
    </row>
    <row r="4" spans="2:5" ht="15.75">
      <c r="B4" s="9" t="s">
        <v>1459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773" t="s">
        <v>1896</v>
      </c>
      <c r="C6" s="773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1522</v>
      </c>
      <c r="G10" s="13" t="s">
        <v>1526</v>
      </c>
      <c r="H10" s="13" t="s">
        <v>1527</v>
      </c>
    </row>
    <row r="11" spans="2:16" ht="23.25" customHeight="1" thickBot="1">
      <c r="B11" s="775" t="s">
        <v>1460</v>
      </c>
      <c r="C11" s="8"/>
      <c r="D11" s="8"/>
      <c r="E11" s="214" t="str">
        <f>BUDGET!F12</f>
        <v>7106</v>
      </c>
      <c r="F11" s="19" t="s">
        <v>1525</v>
      </c>
      <c r="G11" s="213">
        <f>BUDGET!E9</f>
        <v>44562</v>
      </c>
      <c r="H11" s="213">
        <f>BUDGET!F9</f>
        <v>44926</v>
      </c>
      <c r="M11" s="20"/>
      <c r="N11" s="20"/>
      <c r="O11" s="20"/>
      <c r="P11" s="20"/>
    </row>
    <row r="12" spans="2:16" ht="23.25" customHeight="1" thickBot="1" thickTop="1">
      <c r="B12" s="9" t="s">
        <v>1657</v>
      </c>
      <c r="C12" s="774" t="s">
        <v>1515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1524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519"/>
      <c r="H15" s="521"/>
      <c r="I15" s="520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1517</v>
      </c>
      <c r="C16" s="79" t="s">
        <v>1578</v>
      </c>
      <c r="D16" s="79"/>
      <c r="E16" s="868" t="s">
        <v>1523</v>
      </c>
      <c r="F16" s="869"/>
      <c r="G16" s="515" t="s">
        <v>628</v>
      </c>
      <c r="H16" s="522"/>
      <c r="I16" s="51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1516</v>
      </c>
      <c r="C17" s="28"/>
      <c r="D17" s="28"/>
      <c r="E17" s="527"/>
      <c r="F17" s="29" t="s">
        <v>1466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1518</v>
      </c>
      <c r="C18" s="28"/>
      <c r="D18" s="28"/>
      <c r="E18" s="527"/>
      <c r="F18" s="29"/>
      <c r="G18" s="523" t="s">
        <v>1464</v>
      </c>
      <c r="H18" s="524" t="s">
        <v>1465</v>
      </c>
      <c r="I18" s="524" t="s">
        <v>1462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528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529"/>
      <c r="F20" s="34" t="s">
        <v>1520</v>
      </c>
      <c r="G20" s="525" t="s">
        <v>1519</v>
      </c>
      <c r="H20" s="526" t="s">
        <v>1519</v>
      </c>
      <c r="I20" s="526" t="s">
        <v>1519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530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1767</v>
      </c>
      <c r="C22" s="89" t="s">
        <v>105</v>
      </c>
      <c r="D22" s="37"/>
      <c r="E22" s="531"/>
      <c r="F22" s="120">
        <f aca="true" t="shared" si="0" ref="F22:F55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1554</v>
      </c>
      <c r="C23" s="91" t="s">
        <v>650</v>
      </c>
      <c r="D23" s="39"/>
      <c r="E23" s="532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627</v>
      </c>
      <c r="C24" s="92" t="s">
        <v>624</v>
      </c>
      <c r="D24" s="70"/>
      <c r="E24" s="533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1555</v>
      </c>
      <c r="C25" s="93" t="s">
        <v>1533</v>
      </c>
      <c r="D25" s="74"/>
      <c r="E25" s="531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1556</v>
      </c>
      <c r="C26" s="94" t="s">
        <v>1534</v>
      </c>
      <c r="D26" s="70"/>
      <c r="E26" s="533"/>
      <c r="F26" s="123">
        <f t="shared" si="0"/>
        <v>0</v>
      </c>
      <c r="G26" s="123">
        <f>BUDGET!F74</f>
        <v>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1514</v>
      </c>
      <c r="C27" s="84" t="s">
        <v>629</v>
      </c>
      <c r="D27" s="41"/>
      <c r="E27" s="534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625</v>
      </c>
      <c r="C28" s="84" t="s">
        <v>630</v>
      </c>
      <c r="D28" s="41"/>
      <c r="E28" s="535"/>
      <c r="F28" s="124">
        <f t="shared" si="0"/>
        <v>0</v>
      </c>
      <c r="G28" s="124">
        <f>BUDGET!F77</f>
        <v>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1557</v>
      </c>
      <c r="C29" s="84" t="s">
        <v>631</v>
      </c>
      <c r="D29" s="69"/>
      <c r="E29" s="535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1558</v>
      </c>
      <c r="C30" s="97" t="s">
        <v>632</v>
      </c>
      <c r="D30" s="69"/>
      <c r="E30" s="535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607</v>
      </c>
      <c r="C31" s="96" t="s">
        <v>1535</v>
      </c>
      <c r="D31" s="69"/>
      <c r="E31" s="535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608</v>
      </c>
      <c r="C32" s="98" t="s">
        <v>1650</v>
      </c>
      <c r="D32" s="71"/>
      <c r="E32" s="536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1581</v>
      </c>
      <c r="C33" s="117" t="s">
        <v>663</v>
      </c>
      <c r="D33" s="71"/>
      <c r="E33" s="536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536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537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616</v>
      </c>
      <c r="C36" s="99" t="s">
        <v>1536</v>
      </c>
      <c r="D36" s="72"/>
      <c r="E36" s="538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364</v>
      </c>
      <c r="C37" s="496" t="s">
        <v>106</v>
      </c>
      <c r="D37" s="41"/>
      <c r="E37" s="538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1564</v>
      </c>
      <c r="C38" s="103" t="s">
        <v>1540</v>
      </c>
      <c r="D38" s="37"/>
      <c r="E38" s="539"/>
      <c r="F38" s="125">
        <f t="shared" si="0"/>
        <v>1728776</v>
      </c>
      <c r="G38" s="125">
        <f>SUM(G40:G55)-G45-G47-G53-G54</f>
        <v>1531383</v>
      </c>
      <c r="H38" s="125">
        <f>SUM(H40:H55)-H45-H47-H53-H54</f>
        <v>0</v>
      </c>
      <c r="I38" s="125">
        <f>SUM(I40:I55)-I45-I47-I53-I54</f>
        <v>197393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1751</v>
      </c>
      <c r="C39" s="94" t="s">
        <v>1752</v>
      </c>
      <c r="D39" s="769"/>
      <c r="E39" s="770"/>
      <c r="F39" s="771">
        <f>+G39+H39+I39</f>
        <v>1531383</v>
      </c>
      <c r="G39" s="772">
        <f>SUM(G40:G42)</f>
        <v>1531383</v>
      </c>
      <c r="H39" s="772">
        <f>SUM(H40:H42)</f>
        <v>0</v>
      </c>
      <c r="I39" s="772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1753</v>
      </c>
      <c r="C40" s="94" t="s">
        <v>1537</v>
      </c>
      <c r="D40" s="45"/>
      <c r="E40" s="533"/>
      <c r="F40" s="121">
        <f t="shared" si="0"/>
        <v>1531383</v>
      </c>
      <c r="G40" s="123">
        <f>BUDGET!F187</f>
        <v>1531383</v>
      </c>
      <c r="H40" s="123">
        <f>BUDGET!G187</f>
        <v>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1754</v>
      </c>
      <c r="C41" s="92" t="s">
        <v>1538</v>
      </c>
      <c r="D41" s="42"/>
      <c r="E41" s="535"/>
      <c r="F41" s="124">
        <f t="shared" si="0"/>
        <v>0</v>
      </c>
      <c r="G41" s="124">
        <f>BUDGET!F190</f>
        <v>0</v>
      </c>
      <c r="H41" s="124">
        <f>BUDGET!G190</f>
        <v>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1755</v>
      </c>
      <c r="C42" s="92" t="s">
        <v>1582</v>
      </c>
      <c r="D42" s="42"/>
      <c r="E42" s="535"/>
      <c r="F42" s="124">
        <f t="shared" si="0"/>
        <v>0</v>
      </c>
      <c r="G42" s="124">
        <f>+BUDGET!F196+BUDGET!F204</f>
        <v>0</v>
      </c>
      <c r="H42" s="124">
        <f>+BUDGET!G196+BUDGET!G204</f>
        <v>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1756</v>
      </c>
      <c r="C43" s="92" t="s">
        <v>1081</v>
      </c>
      <c r="D43" s="42"/>
      <c r="E43" s="535"/>
      <c r="F43" s="124">
        <f>+G43+H43+I43</f>
        <v>197393</v>
      </c>
      <c r="G43" s="124">
        <f>+BUDGET!F205+BUDGET!F223+BUDGET!F271</f>
        <v>0</v>
      </c>
      <c r="H43" s="124">
        <f>+BUDGET!G205+BUDGET!G223+BUDGET!G271</f>
        <v>0</v>
      </c>
      <c r="I43" s="124">
        <f>+BUDGET!H205+BUDGET!H223+BUDGET!H271</f>
        <v>197393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1757</v>
      </c>
      <c r="C44" s="92" t="s">
        <v>1539</v>
      </c>
      <c r="D44" s="42"/>
      <c r="E44" s="535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1585</v>
      </c>
      <c r="C45" s="92" t="s">
        <v>633</v>
      </c>
      <c r="D45" s="40"/>
      <c r="E45" s="535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1758</v>
      </c>
      <c r="C46" s="92" t="s">
        <v>1082</v>
      </c>
      <c r="D46" s="42"/>
      <c r="E46" s="535"/>
      <c r="F46" s="124">
        <f t="shared" si="0"/>
        <v>0</v>
      </c>
      <c r="G46" s="124">
        <f>+BUDGET!F255+BUDGET!F256+BUDGET!F257+BUDGET!F258</f>
        <v>0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857</v>
      </c>
      <c r="C47" s="92" t="s">
        <v>858</v>
      </c>
      <c r="D47" s="42"/>
      <c r="E47" s="535"/>
      <c r="F47" s="124">
        <f t="shared" si="0"/>
        <v>0</v>
      </c>
      <c r="G47" s="124">
        <f>+BUDGET!F256</f>
        <v>0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1759</v>
      </c>
      <c r="C48" s="106" t="s">
        <v>1762</v>
      </c>
      <c r="D48" s="42"/>
      <c r="E48" s="535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1760</v>
      </c>
      <c r="C49" s="92" t="s">
        <v>651</v>
      </c>
      <c r="D49" s="42"/>
      <c r="E49" s="535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1761</v>
      </c>
      <c r="C50" s="92" t="s">
        <v>652</v>
      </c>
      <c r="D50" s="40"/>
      <c r="E50" s="535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1763</v>
      </c>
      <c r="C51" s="92" t="s">
        <v>1764</v>
      </c>
      <c r="D51" s="40"/>
      <c r="E51" s="535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1765</v>
      </c>
      <c r="C52" s="118" t="s">
        <v>1646</v>
      </c>
      <c r="D52" s="40"/>
      <c r="E52" s="535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1584</v>
      </c>
      <c r="C53" s="92" t="s">
        <v>634</v>
      </c>
      <c r="D53" s="80"/>
      <c r="E53" s="535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661</v>
      </c>
      <c r="C54" s="117" t="s">
        <v>662</v>
      </c>
      <c r="D54" s="62"/>
      <c r="E54" s="535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1766</v>
      </c>
      <c r="C55" s="107" t="s">
        <v>1583</v>
      </c>
      <c r="D55" s="61"/>
      <c r="E55" s="540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107</v>
      </c>
      <c r="C56" s="109" t="s">
        <v>782</v>
      </c>
      <c r="D56" s="47"/>
      <c r="E56" s="531"/>
      <c r="F56" s="127">
        <f aca="true" t="shared" si="1" ref="F56:F87">+G56+H56+I56</f>
        <v>1728776</v>
      </c>
      <c r="G56" s="120">
        <f>+G57+G58+G62</f>
        <v>1531383</v>
      </c>
      <c r="H56" s="120">
        <f>+H57+H58+H62</f>
        <v>197393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108</v>
      </c>
      <c r="C57" s="92" t="s">
        <v>1649</v>
      </c>
      <c r="D57" s="42"/>
      <c r="E57" s="541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1565</v>
      </c>
      <c r="C58" s="92" t="s">
        <v>783</v>
      </c>
      <c r="D58" s="42"/>
      <c r="E58" s="541"/>
      <c r="F58" s="124">
        <f t="shared" si="1"/>
        <v>1728776</v>
      </c>
      <c r="G58" s="128">
        <f>+BUDGET!F383+BUDGET!F391+BUDGET!F396+BUDGET!F399+BUDGET!F402+BUDGET!F405+BUDGET!F406+BUDGET!F409+BUDGET!F422+BUDGET!F423+BUDGET!F424+BUDGET!F425+BUDGET!F426</f>
        <v>1531383</v>
      </c>
      <c r="H58" s="128">
        <f>+BUDGET!G383+BUDGET!G391+BUDGET!G396+BUDGET!G399+BUDGET!G402+BUDGET!G405+BUDGET!G406+BUDGET!G409+BUDGET!G422+BUDGET!G423+BUDGET!G424+BUDGET!G425+BUDGET!G426</f>
        <v>197393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626</v>
      </c>
      <c r="C59" s="107" t="s">
        <v>635</v>
      </c>
      <c r="D59" s="42"/>
      <c r="E59" s="541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1652</v>
      </c>
      <c r="C60" s="92" t="s">
        <v>624</v>
      </c>
      <c r="D60" s="42"/>
      <c r="E60" s="541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541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1067</v>
      </c>
      <c r="C62" s="111" t="s">
        <v>1541</v>
      </c>
      <c r="D62" s="43"/>
      <c r="E62" s="542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1768</v>
      </c>
      <c r="C63" s="99" t="s">
        <v>658</v>
      </c>
      <c r="D63" s="62"/>
      <c r="E63" s="538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660</v>
      </c>
      <c r="C64" s="103"/>
      <c r="D64" s="47"/>
      <c r="E64" s="531"/>
      <c r="F64" s="551">
        <f>+F22-F38+F56+F63</f>
        <v>0</v>
      </c>
      <c r="G64" s="551">
        <f>+G22-G38+G56+G63</f>
        <v>0</v>
      </c>
      <c r="H64" s="551">
        <f>+H22-H38+H56+H63</f>
        <v>197393</v>
      </c>
      <c r="I64" s="551">
        <f>+I22-I38+I56+I63</f>
        <v>-197393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205</v>
      </c>
      <c r="C65" s="547"/>
      <c r="D65" s="548"/>
      <c r="E65" s="549"/>
      <c r="F65" s="550" t="str">
        <f>IF(ROUND(F64,0)+ROUND(F66,0)=0,"OK","Неправилен")</f>
        <v>OK</v>
      </c>
      <c r="G65" s="550"/>
      <c r="H65" s="550"/>
      <c r="I65" s="55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659</v>
      </c>
      <c r="C66" s="103" t="s">
        <v>1566</v>
      </c>
      <c r="D66" s="47"/>
      <c r="E66" s="543"/>
      <c r="F66" s="125">
        <f t="shared" si="1"/>
        <v>0</v>
      </c>
      <c r="G66" s="129">
        <f>SUM(+G68+G76+G77+G84+G85+G86+G89+G90+G91+G92+G93+G94+G95)</f>
        <v>0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544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1567</v>
      </c>
      <c r="C68" s="92" t="s">
        <v>1586</v>
      </c>
      <c r="D68" s="42"/>
      <c r="E68" s="541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1568</v>
      </c>
      <c r="C69" s="92" t="s">
        <v>636</v>
      </c>
      <c r="D69" s="40"/>
      <c r="E69" s="541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1569</v>
      </c>
      <c r="C70" s="92" t="s">
        <v>637</v>
      </c>
      <c r="D70" s="40"/>
      <c r="E70" s="541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1570</v>
      </c>
      <c r="C71" s="92" t="s">
        <v>1542</v>
      </c>
      <c r="D71" s="40"/>
      <c r="E71" s="541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1571</v>
      </c>
      <c r="C72" s="92" t="s">
        <v>1543</v>
      </c>
      <c r="D72" s="40"/>
      <c r="E72" s="541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1572</v>
      </c>
      <c r="C73" s="92" t="s">
        <v>638</v>
      </c>
      <c r="D73" s="40"/>
      <c r="E73" s="541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649</v>
      </c>
      <c r="C74" s="113" t="s">
        <v>639</v>
      </c>
      <c r="D74" s="67"/>
      <c r="E74" s="541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1574</v>
      </c>
      <c r="C75" s="113" t="s">
        <v>640</v>
      </c>
      <c r="D75" s="67"/>
      <c r="E75" s="541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1573</v>
      </c>
      <c r="C76" s="111" t="s">
        <v>1544</v>
      </c>
      <c r="D76" s="61"/>
      <c r="E76" s="541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1575</v>
      </c>
      <c r="C77" s="92" t="s">
        <v>1587</v>
      </c>
      <c r="D77" s="42"/>
      <c r="E77" s="541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1576</v>
      </c>
      <c r="C78" s="92" t="s">
        <v>641</v>
      </c>
      <c r="D78" s="40"/>
      <c r="E78" s="541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1577</v>
      </c>
      <c r="C79" s="92" t="s">
        <v>642</v>
      </c>
      <c r="D79" s="40"/>
      <c r="E79" s="541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1769</v>
      </c>
      <c r="C80" s="92" t="s">
        <v>643</v>
      </c>
      <c r="D80" s="40"/>
      <c r="E80" s="541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541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1648</v>
      </c>
      <c r="C82" s="92" t="s">
        <v>644</v>
      </c>
      <c r="D82" s="40"/>
      <c r="E82" s="541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1647</v>
      </c>
      <c r="C83" s="92" t="s">
        <v>645</v>
      </c>
      <c r="D83" s="40"/>
      <c r="E83" s="541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1770</v>
      </c>
      <c r="C84" s="92" t="s">
        <v>1545</v>
      </c>
      <c r="D84" s="42"/>
      <c r="E84" s="541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1553</v>
      </c>
      <c r="C85" s="92" t="s">
        <v>1546</v>
      </c>
      <c r="D85" s="42"/>
      <c r="E85" s="541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1552</v>
      </c>
      <c r="C86" s="92" t="s">
        <v>367</v>
      </c>
      <c r="D86" s="42"/>
      <c r="E86" s="541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1551</v>
      </c>
      <c r="C87" s="92" t="s">
        <v>368</v>
      </c>
      <c r="D87" s="42"/>
      <c r="E87" s="541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1579</v>
      </c>
      <c r="C88" s="92" t="s">
        <v>111</v>
      </c>
      <c r="D88" s="68"/>
      <c r="E88" s="541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1068</v>
      </c>
      <c r="C89" s="107" t="s">
        <v>1547</v>
      </c>
      <c r="D89" s="77"/>
      <c r="E89" s="545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1550</v>
      </c>
      <c r="C90" s="90" t="s">
        <v>646</v>
      </c>
      <c r="D90" s="78"/>
      <c r="E90" s="546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1549</v>
      </c>
      <c r="C91" s="116" t="s">
        <v>647</v>
      </c>
      <c r="D91" s="75"/>
      <c r="E91" s="537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1548</v>
      </c>
      <c r="C92" s="93" t="s">
        <v>648</v>
      </c>
      <c r="D92" s="81"/>
      <c r="E92" s="531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653</v>
      </c>
      <c r="C93" s="90" t="s">
        <v>654</v>
      </c>
      <c r="D93" s="74"/>
      <c r="E93" s="531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655</v>
      </c>
      <c r="C94" s="116" t="s">
        <v>656</v>
      </c>
      <c r="D94" s="74"/>
      <c r="E94" s="531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657</v>
      </c>
      <c r="C95" s="100" t="s">
        <v>1580</v>
      </c>
      <c r="D95" s="74"/>
      <c r="E95" s="531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860</v>
      </c>
      <c r="C96" s="100" t="s">
        <v>859</v>
      </c>
      <c r="D96" s="74"/>
      <c r="E96" s="531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1528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1529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1530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1531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1532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1530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1531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1651</v>
      </c>
      <c r="C113" s="56"/>
      <c r="D113" s="56"/>
      <c r="E113" s="57" t="s">
        <v>1656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1654</v>
      </c>
      <c r="C114" s="58"/>
      <c r="D114" s="58"/>
      <c r="E114" s="58" t="s">
        <v>1653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1655</v>
      </c>
      <c r="C115" s="54"/>
      <c r="D115" s="54"/>
      <c r="E115" s="57" t="s">
        <v>1521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1653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49"/>
  <sheetViews>
    <sheetView tabSelected="1" zoomScale="85" zoomScaleNormal="85" zoomScalePageLayoutView="0" workbookViewId="0" topLeftCell="B2">
      <selection activeCell="B19" sqref="B19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5"/>
    </row>
    <row r="2" spans="1:16" ht="12.75" customHeight="1">
      <c r="A2" s="215">
        <v>3</v>
      </c>
      <c r="J2" s="221">
        <v>1</v>
      </c>
      <c r="P2" s="223"/>
    </row>
    <row r="3" spans="2:22" ht="15.75">
      <c r="B3" s="776" t="s">
        <v>1782</v>
      </c>
      <c r="C3" s="777">
        <v>2022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3:17" ht="15">
      <c r="C4" s="778" t="s">
        <v>1783</v>
      </c>
      <c r="E4" s="226"/>
      <c r="J4" s="221">
        <v>1</v>
      </c>
      <c r="L4" s="226"/>
      <c r="P4" s="223"/>
      <c r="Q4" s="226"/>
    </row>
    <row r="5" spans="3:23" ht="15">
      <c r="C5" s="133"/>
      <c r="E5" s="215" t="s">
        <v>1658</v>
      </c>
      <c r="F5" s="215" t="s">
        <v>1658</v>
      </c>
      <c r="G5" s="215" t="s">
        <v>1658</v>
      </c>
      <c r="H5" s="215" t="s">
        <v>1658</v>
      </c>
      <c r="I5" s="215" t="s">
        <v>1658</v>
      </c>
      <c r="J5" s="221">
        <v>1</v>
      </c>
      <c r="L5" s="215" t="s">
        <v>1658</v>
      </c>
      <c r="M5" s="215" t="s">
        <v>1658</v>
      </c>
      <c r="N5" s="219" t="s">
        <v>1658</v>
      </c>
      <c r="O5" s="219" t="s">
        <v>1658</v>
      </c>
      <c r="P5" s="223"/>
      <c r="Q5" s="215" t="s">
        <v>1658</v>
      </c>
      <c r="R5" s="215" t="s">
        <v>1658</v>
      </c>
      <c r="S5" s="219" t="s">
        <v>1658</v>
      </c>
      <c r="T5" s="219" t="s">
        <v>1658</v>
      </c>
      <c r="U5" s="215" t="s">
        <v>1658</v>
      </c>
      <c r="V5" s="219" t="s">
        <v>1658</v>
      </c>
      <c r="W5" s="219" t="s">
        <v>1658</v>
      </c>
    </row>
    <row r="6" spans="3:23" ht="15">
      <c r="C6" s="227"/>
      <c r="D6" s="228"/>
      <c r="E6" s="226"/>
      <c r="F6" s="215" t="s">
        <v>1658</v>
      </c>
      <c r="G6" s="215" t="s">
        <v>1658</v>
      </c>
      <c r="H6" s="215" t="s">
        <v>1658</v>
      </c>
      <c r="I6" s="215" t="s">
        <v>1658</v>
      </c>
      <c r="J6" s="221">
        <v>1</v>
      </c>
      <c r="L6" s="226"/>
      <c r="M6" s="215" t="s">
        <v>1658</v>
      </c>
      <c r="O6" s="219" t="s">
        <v>1658</v>
      </c>
      <c r="P6" s="223"/>
      <c r="Q6" s="226"/>
      <c r="R6" s="215" t="s">
        <v>1658</v>
      </c>
      <c r="T6" s="219" t="s">
        <v>1658</v>
      </c>
      <c r="U6" s="215" t="s">
        <v>1658</v>
      </c>
      <c r="W6" s="219" t="s">
        <v>1658</v>
      </c>
    </row>
    <row r="7" spans="2:23" ht="49.5" customHeight="1">
      <c r="B7" s="931" t="s">
        <v>31</v>
      </c>
      <c r="C7" s="932"/>
      <c r="D7" s="932"/>
      <c r="F7" s="229"/>
      <c r="G7" s="229"/>
      <c r="H7" s="229"/>
      <c r="I7" s="229"/>
      <c r="J7" s="221">
        <v>1</v>
      </c>
      <c r="L7" s="226"/>
      <c r="M7" s="215" t="s">
        <v>1658</v>
      </c>
      <c r="O7" s="219" t="s">
        <v>1658</v>
      </c>
      <c r="P7" s="223"/>
      <c r="Q7" s="226"/>
      <c r="R7" s="215" t="s">
        <v>1658</v>
      </c>
      <c r="T7" s="219" t="s">
        <v>1658</v>
      </c>
      <c r="U7" s="215" t="s">
        <v>1658</v>
      </c>
      <c r="W7" s="219" t="s">
        <v>1658</v>
      </c>
    </row>
    <row r="8" spans="3:23" ht="15">
      <c r="C8" s="227"/>
      <c r="D8" s="228"/>
      <c r="E8" s="229" t="s">
        <v>1659</v>
      </c>
      <c r="F8" s="229" t="s">
        <v>1527</v>
      </c>
      <c r="G8" s="229"/>
      <c r="H8" s="229"/>
      <c r="I8" s="229"/>
      <c r="J8" s="221">
        <v>1</v>
      </c>
      <c r="L8" s="226"/>
      <c r="M8" s="215" t="s">
        <v>1658</v>
      </c>
      <c r="O8" s="219" t="s">
        <v>1658</v>
      </c>
      <c r="P8" s="223"/>
      <c r="Q8" s="226"/>
      <c r="R8" s="215" t="s">
        <v>1658</v>
      </c>
      <c r="T8" s="219" t="s">
        <v>1658</v>
      </c>
      <c r="U8" s="215" t="s">
        <v>1658</v>
      </c>
      <c r="W8" s="219" t="s">
        <v>1658</v>
      </c>
    </row>
    <row r="9" spans="2:23" ht="36.75" customHeight="1">
      <c r="B9" s="933" t="s">
        <v>1897</v>
      </c>
      <c r="C9" s="934"/>
      <c r="D9" s="935"/>
      <c r="E9" s="578">
        <f>DATE($C$3,1,1)</f>
        <v>44562</v>
      </c>
      <c r="F9" s="579">
        <f>DATE($C$3,12,31)</f>
        <v>44926</v>
      </c>
      <c r="G9" s="229"/>
      <c r="H9" s="229"/>
      <c r="I9" s="229"/>
      <c r="J9" s="221">
        <v>1</v>
      </c>
      <c r="L9" s="226"/>
      <c r="M9" s="215" t="s">
        <v>1658</v>
      </c>
      <c r="O9" s="219" t="s">
        <v>1658</v>
      </c>
      <c r="P9" s="223"/>
      <c r="Q9" s="226"/>
      <c r="R9" s="215" t="s">
        <v>1658</v>
      </c>
      <c r="T9" s="219" t="s">
        <v>1658</v>
      </c>
      <c r="U9" s="215" t="s">
        <v>1658</v>
      </c>
      <c r="W9" s="219" t="s">
        <v>1658</v>
      </c>
    </row>
    <row r="10" spans="2:23" ht="15">
      <c r="B10" s="230" t="s">
        <v>1457</v>
      </c>
      <c r="E10" s="229"/>
      <c r="F10" s="229"/>
      <c r="G10" s="229"/>
      <c r="H10" s="229"/>
      <c r="I10" s="229"/>
      <c r="J10" s="221">
        <v>1</v>
      </c>
      <c r="L10" s="226"/>
      <c r="M10" s="215" t="s">
        <v>1658</v>
      </c>
      <c r="O10" s="219" t="s">
        <v>1658</v>
      </c>
      <c r="P10" s="223"/>
      <c r="Q10" s="226"/>
      <c r="R10" s="215" t="s">
        <v>1658</v>
      </c>
      <c r="T10" s="219" t="s">
        <v>1658</v>
      </c>
      <c r="U10" s="215" t="s">
        <v>1658</v>
      </c>
      <c r="W10" s="219" t="s">
        <v>1658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1658</v>
      </c>
      <c r="O11" s="219" t="s">
        <v>1658</v>
      </c>
      <c r="P11" s="223"/>
      <c r="Q11" s="226"/>
      <c r="R11" s="215" t="s">
        <v>1658</v>
      </c>
      <c r="T11" s="219" t="s">
        <v>1658</v>
      </c>
      <c r="U11" s="215" t="s">
        <v>1658</v>
      </c>
      <c r="W11" s="219" t="s">
        <v>1658</v>
      </c>
    </row>
    <row r="12" spans="2:23" ht="39" customHeight="1">
      <c r="B12" s="902" t="str">
        <f>VLOOKUP(F12,PRBK,2,FALSE)</f>
        <v>Мадан</v>
      </c>
      <c r="C12" s="903"/>
      <c r="D12" s="904"/>
      <c r="E12" s="229" t="s">
        <v>1660</v>
      </c>
      <c r="F12" s="580" t="s">
        <v>580</v>
      </c>
      <c r="G12" s="229"/>
      <c r="H12" s="229"/>
      <c r="I12" s="229"/>
      <c r="J12" s="221">
        <v>1</v>
      </c>
      <c r="L12" s="226"/>
      <c r="M12" s="215" t="s">
        <v>1658</v>
      </c>
      <c r="O12" s="219" t="s">
        <v>1658</v>
      </c>
      <c r="P12" s="223"/>
      <c r="Q12" s="226"/>
      <c r="R12" s="215" t="s">
        <v>1658</v>
      </c>
      <c r="T12" s="219" t="s">
        <v>1658</v>
      </c>
      <c r="U12" s="215" t="s">
        <v>1658</v>
      </c>
      <c r="W12" s="219" t="s">
        <v>1658</v>
      </c>
    </row>
    <row r="13" spans="2:23" ht="15.75">
      <c r="B13" s="581" t="s">
        <v>1458</v>
      </c>
      <c r="E13" s="231" t="s">
        <v>1661</v>
      </c>
      <c r="F13" s="232" t="s">
        <v>1658</v>
      </c>
      <c r="G13" s="232" t="s">
        <v>1658</v>
      </c>
      <c r="H13" s="232" t="s">
        <v>1658</v>
      </c>
      <c r="I13" s="232" t="s">
        <v>1658</v>
      </c>
      <c r="J13" s="221">
        <v>1</v>
      </c>
      <c r="L13" s="226"/>
      <c r="M13" s="215" t="s">
        <v>1658</v>
      </c>
      <c r="O13" s="219" t="s">
        <v>1658</v>
      </c>
      <c r="P13" s="223"/>
      <c r="Q13" s="226"/>
      <c r="R13" s="215" t="s">
        <v>1658</v>
      </c>
      <c r="T13" s="219" t="s">
        <v>1658</v>
      </c>
      <c r="U13" s="215" t="s">
        <v>1658</v>
      </c>
      <c r="W13" s="219" t="s">
        <v>1658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767" t="str">
        <f>CONCATENATE("Бланка версия ",$C$4," от ",$C$3,"г.")</f>
        <v>Бланка версия 1.01 от 2022г.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1662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582"/>
      <c r="C19" s="583"/>
      <c r="D19" s="584" t="s">
        <v>1725</v>
      </c>
      <c r="E19" s="716" t="s">
        <v>35</v>
      </c>
      <c r="F19" s="872" t="s">
        <v>1463</v>
      </c>
      <c r="G19" s="873"/>
      <c r="H19" s="873"/>
      <c r="I19" s="874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585" t="s">
        <v>1578</v>
      </c>
      <c r="C20" s="586" t="s">
        <v>1663</v>
      </c>
      <c r="D20" s="587" t="s">
        <v>1726</v>
      </c>
      <c r="E20" s="715">
        <v>2021</v>
      </c>
      <c r="F20" s="588" t="s">
        <v>1464</v>
      </c>
      <c r="G20" s="588" t="s">
        <v>1465</v>
      </c>
      <c r="H20" s="588" t="s">
        <v>1462</v>
      </c>
      <c r="I20" s="588" t="s">
        <v>1052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7"/>
      <c r="D21" s="241" t="s">
        <v>1664</v>
      </c>
      <c r="E21" s="593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589">
        <v>100</v>
      </c>
      <c r="C22" s="922" t="s">
        <v>1665</v>
      </c>
      <c r="D22" s="922"/>
      <c r="E22" s="593"/>
      <c r="F22" s="591">
        <f>SUM(F23:F25,F26:F27)</f>
        <v>0</v>
      </c>
      <c r="G22" s="591">
        <f>SUM(G23:G25,G26:G27)</f>
        <v>0</v>
      </c>
      <c r="H22" s="590">
        <f>SUM(H23:H25,H26:H27)</f>
        <v>0</v>
      </c>
      <c r="I22" s="591">
        <f>SUM(I23:I25,I26:I27)</f>
        <v>0</v>
      </c>
      <c r="J22" s="221">
        <f>(IF($E22&lt;&gt;0,$J$2,IF($I22&lt;&gt;0,$J$2,"")))</f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1666</v>
      </c>
      <c r="E23" s="593"/>
      <c r="F23" s="592">
        <v>0</v>
      </c>
      <c r="G23" s="592">
        <v>0</v>
      </c>
      <c r="H23" s="592">
        <v>0</v>
      </c>
      <c r="I23" s="476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28.5" customHeight="1">
      <c r="A24" s="215">
        <v>15</v>
      </c>
      <c r="B24" s="136"/>
      <c r="C24" s="137">
        <v>102</v>
      </c>
      <c r="D24" s="139" t="s">
        <v>1772</v>
      </c>
      <c r="E24" s="593"/>
      <c r="F24" s="592">
        <v>0</v>
      </c>
      <c r="G24" s="592">
        <v>0</v>
      </c>
      <c r="H24" s="592">
        <v>0</v>
      </c>
      <c r="I24" s="476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1773</v>
      </c>
      <c r="E25" s="593"/>
      <c r="F25" s="592">
        <v>0</v>
      </c>
      <c r="G25" s="448"/>
      <c r="H25" s="592">
        <v>0</v>
      </c>
      <c r="I25" s="476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30.75" customHeight="1">
      <c r="A26" s="215">
        <v>20</v>
      </c>
      <c r="B26" s="136"/>
      <c r="C26" s="137">
        <v>108</v>
      </c>
      <c r="D26" s="443" t="s">
        <v>1774</v>
      </c>
      <c r="E26" s="593"/>
      <c r="F26" s="592">
        <v>0</v>
      </c>
      <c r="G26" s="592">
        <v>0</v>
      </c>
      <c r="H26" s="592">
        <v>0</v>
      </c>
      <c r="I26" s="476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4" t="s">
        <v>1775</v>
      </c>
      <c r="E27" s="593"/>
      <c r="F27" s="730">
        <v>0</v>
      </c>
      <c r="G27" s="730">
        <v>0</v>
      </c>
      <c r="H27" s="730">
        <v>0</v>
      </c>
      <c r="I27" s="731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589">
        <v>200</v>
      </c>
      <c r="C28" s="922" t="s">
        <v>1667</v>
      </c>
      <c r="D28" s="922"/>
      <c r="E28" s="593"/>
      <c r="F28" s="735">
        <f>SUM(F29:F32)</f>
        <v>0</v>
      </c>
      <c r="G28" s="735">
        <f>SUM(G29:G32)</f>
        <v>0</v>
      </c>
      <c r="H28" s="736">
        <f>SUM(H29:H32)</f>
        <v>0</v>
      </c>
      <c r="I28" s="735">
        <f>SUM(I29:I32)</f>
        <v>0</v>
      </c>
      <c r="J28" s="221">
        <f t="shared" si="0"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3" ht="15.75">
      <c r="A29" s="215">
        <v>30</v>
      </c>
      <c r="B29" s="140"/>
      <c r="C29" s="137">
        <v>201</v>
      </c>
      <c r="D29" s="138" t="s">
        <v>1668</v>
      </c>
      <c r="E29" s="593"/>
      <c r="F29" s="592">
        <v>0</v>
      </c>
      <c r="G29" s="592">
        <v>0</v>
      </c>
      <c r="H29" s="592">
        <v>0</v>
      </c>
      <c r="I29" s="476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593"/>
      <c r="F30" s="592">
        <v>0</v>
      </c>
      <c r="G30" s="592">
        <v>0</v>
      </c>
      <c r="H30" s="592">
        <v>0</v>
      </c>
      <c r="I30" s="476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593"/>
      <c r="F31" s="592">
        <v>0</v>
      </c>
      <c r="G31" s="592">
        <v>0</v>
      </c>
      <c r="H31" s="592">
        <v>0</v>
      </c>
      <c r="I31" s="476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593"/>
      <c r="F32" s="730">
        <v>0</v>
      </c>
      <c r="G32" s="730">
        <v>0</v>
      </c>
      <c r="H32" s="730">
        <v>0</v>
      </c>
      <c r="I32" s="731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589">
        <v>400</v>
      </c>
      <c r="C33" s="936" t="s">
        <v>39</v>
      </c>
      <c r="D33" s="936"/>
      <c r="E33" s="593"/>
      <c r="F33" s="735">
        <f>SUM(F34:F38)</f>
        <v>0</v>
      </c>
      <c r="G33" s="735">
        <f>SUM(G34:G38)</f>
        <v>0</v>
      </c>
      <c r="H33" s="736">
        <f>SUM(H34:H38)</f>
        <v>0</v>
      </c>
      <c r="I33" s="735">
        <f>SUM(I34:I38)</f>
        <v>0</v>
      </c>
      <c r="J33" s="221">
        <f t="shared" si="0"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3" ht="18" customHeight="1">
      <c r="A34" s="215">
        <v>55</v>
      </c>
      <c r="B34" s="136"/>
      <c r="C34" s="137">
        <v>401</v>
      </c>
      <c r="D34" s="445" t="s">
        <v>40</v>
      </c>
      <c r="E34" s="593"/>
      <c r="F34" s="592">
        <v>0</v>
      </c>
      <c r="G34" s="592">
        <v>0</v>
      </c>
      <c r="H34" s="592">
        <v>0</v>
      </c>
      <c r="I34" s="476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6" t="s">
        <v>41</v>
      </c>
      <c r="E35" s="593"/>
      <c r="F35" s="592">
        <v>0</v>
      </c>
      <c r="G35" s="592">
        <v>0</v>
      </c>
      <c r="H35" s="592">
        <v>0</v>
      </c>
      <c r="I35" s="476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6" t="s">
        <v>42</v>
      </c>
      <c r="E36" s="593"/>
      <c r="F36" s="592">
        <v>0</v>
      </c>
      <c r="G36" s="592">
        <v>0</v>
      </c>
      <c r="H36" s="592">
        <v>0</v>
      </c>
      <c r="I36" s="476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7" t="s">
        <v>1776</v>
      </c>
      <c r="E37" s="593"/>
      <c r="F37" s="592">
        <v>0</v>
      </c>
      <c r="G37" s="592">
        <v>0</v>
      </c>
      <c r="H37" s="592">
        <v>0</v>
      </c>
      <c r="I37" s="476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5" t="s">
        <v>1069</v>
      </c>
      <c r="E38" s="593"/>
      <c r="F38" s="730">
        <v>0</v>
      </c>
      <c r="G38" s="730">
        <v>0</v>
      </c>
      <c r="H38" s="730">
        <v>0</v>
      </c>
      <c r="I38" s="731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589">
        <v>800</v>
      </c>
      <c r="C39" s="922" t="s">
        <v>33</v>
      </c>
      <c r="D39" s="922"/>
      <c r="E39" s="593"/>
      <c r="F39" s="735">
        <f>SUM(F40:F43)</f>
        <v>0</v>
      </c>
      <c r="G39" s="735">
        <f>SUM(G40:G43)</f>
        <v>0</v>
      </c>
      <c r="H39" s="736">
        <f>SUM(H40:H43)</f>
        <v>0</v>
      </c>
      <c r="I39" s="735">
        <f>SUM(I40:I46)</f>
        <v>0</v>
      </c>
      <c r="J39" s="221">
        <f t="shared" si="0"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3" ht="15.75">
      <c r="A40" s="215">
        <v>70</v>
      </c>
      <c r="B40" s="143"/>
      <c r="C40" s="137">
        <v>801</v>
      </c>
      <c r="D40" s="138" t="s">
        <v>43</v>
      </c>
      <c r="E40" s="593"/>
      <c r="F40" s="592">
        <v>0</v>
      </c>
      <c r="G40" s="592">
        <v>0</v>
      </c>
      <c r="H40" s="592">
        <v>0</v>
      </c>
      <c r="I40" s="476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44</v>
      </c>
      <c r="E41" s="593"/>
      <c r="F41" s="592">
        <v>0</v>
      </c>
      <c r="G41" s="592">
        <v>0</v>
      </c>
      <c r="H41" s="592">
        <v>0</v>
      </c>
      <c r="I41" s="476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45</v>
      </c>
      <c r="E42" s="593"/>
      <c r="F42" s="592">
        <v>0</v>
      </c>
      <c r="G42" s="592">
        <v>0</v>
      </c>
      <c r="H42" s="592">
        <v>0</v>
      </c>
      <c r="I42" s="476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46</v>
      </c>
      <c r="E43" s="593"/>
      <c r="F43" s="592">
        <v>0</v>
      </c>
      <c r="G43" s="592">
        <v>0</v>
      </c>
      <c r="H43" s="592">
        <v>0</v>
      </c>
      <c r="I43" s="476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1679</v>
      </c>
      <c r="E44" s="593"/>
      <c r="F44" s="592">
        <v>0</v>
      </c>
      <c r="G44" s="592">
        <v>0</v>
      </c>
      <c r="H44" s="592">
        <v>0</v>
      </c>
      <c r="I44" s="476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1680</v>
      </c>
      <c r="E45" s="593"/>
      <c r="F45" s="592">
        <v>0</v>
      </c>
      <c r="G45" s="592">
        <v>0</v>
      </c>
      <c r="H45" s="592">
        <v>0</v>
      </c>
      <c r="I45" s="476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1681</v>
      </c>
      <c r="E46" s="593"/>
      <c r="F46" s="730">
        <v>0</v>
      </c>
      <c r="G46" s="730">
        <v>0</v>
      </c>
      <c r="H46" s="730">
        <v>0</v>
      </c>
      <c r="I46" s="731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589">
        <v>1000</v>
      </c>
      <c r="C47" s="922" t="s">
        <v>47</v>
      </c>
      <c r="D47" s="922"/>
      <c r="E47" s="593"/>
      <c r="F47" s="735">
        <f>SUM(F48:F51)</f>
        <v>0</v>
      </c>
      <c r="G47" s="735">
        <f>SUM(G48:G51)</f>
        <v>0</v>
      </c>
      <c r="H47" s="736">
        <f>SUM(H48:H51)</f>
        <v>0</v>
      </c>
      <c r="I47" s="735">
        <f>SUM(I48:I51)</f>
        <v>0</v>
      </c>
      <c r="J47" s="221">
        <f t="shared" si="0"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3" ht="15.75">
      <c r="A48" s="215">
        <v>100</v>
      </c>
      <c r="B48" s="143"/>
      <c r="C48" s="137">
        <v>1001</v>
      </c>
      <c r="D48" s="138" t="s">
        <v>48</v>
      </c>
      <c r="E48" s="593"/>
      <c r="F48" s="592">
        <v>0</v>
      </c>
      <c r="G48" s="592">
        <v>0</v>
      </c>
      <c r="H48" s="592">
        <v>0</v>
      </c>
      <c r="I48" s="476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49</v>
      </c>
      <c r="E49" s="593"/>
      <c r="F49" s="592">
        <v>0</v>
      </c>
      <c r="G49" s="592">
        <v>0</v>
      </c>
      <c r="H49" s="592">
        <v>0</v>
      </c>
      <c r="I49" s="476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50</v>
      </c>
      <c r="E50" s="593"/>
      <c r="F50" s="592">
        <v>0</v>
      </c>
      <c r="G50" s="592">
        <v>0</v>
      </c>
      <c r="H50" s="592">
        <v>0</v>
      </c>
      <c r="I50" s="476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51</v>
      </c>
      <c r="E51" s="593"/>
      <c r="F51" s="730">
        <v>0</v>
      </c>
      <c r="G51" s="730">
        <v>0</v>
      </c>
      <c r="H51" s="730">
        <v>0</v>
      </c>
      <c r="I51" s="731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589">
        <v>1300</v>
      </c>
      <c r="C52" s="922" t="s">
        <v>52</v>
      </c>
      <c r="D52" s="922"/>
      <c r="E52" s="593"/>
      <c r="F52" s="735">
        <f>SUM(F53:F57)</f>
        <v>0</v>
      </c>
      <c r="G52" s="735">
        <f>SUM(G53:G57)</f>
        <v>0</v>
      </c>
      <c r="H52" s="736">
        <f>SUM(H53:H57)</f>
        <v>0</v>
      </c>
      <c r="I52" s="735">
        <f>SUM(I53:I57)</f>
        <v>0</v>
      </c>
      <c r="J52" s="221">
        <f t="shared" si="0"/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3" ht="15.75">
      <c r="A53" s="215">
        <v>135</v>
      </c>
      <c r="B53" s="136"/>
      <c r="C53" s="144">
        <v>1301</v>
      </c>
      <c r="D53" s="138" t="s">
        <v>53</v>
      </c>
      <c r="E53" s="593"/>
      <c r="F53" s="592">
        <v>0</v>
      </c>
      <c r="G53" s="245"/>
      <c r="H53" s="592">
        <v>0</v>
      </c>
      <c r="I53" s="476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54</v>
      </c>
      <c r="E54" s="593"/>
      <c r="F54" s="592">
        <v>0</v>
      </c>
      <c r="G54" s="245"/>
      <c r="H54" s="592">
        <v>0</v>
      </c>
      <c r="I54" s="476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55</v>
      </c>
      <c r="E55" s="593"/>
      <c r="F55" s="592">
        <v>0</v>
      </c>
      <c r="G55" s="245"/>
      <c r="H55" s="592">
        <v>0</v>
      </c>
      <c r="I55" s="476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56</v>
      </c>
      <c r="E56" s="593"/>
      <c r="F56" s="592">
        <v>0</v>
      </c>
      <c r="G56" s="245"/>
      <c r="H56" s="592">
        <v>0</v>
      </c>
      <c r="I56" s="476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57</v>
      </c>
      <c r="E57" s="593"/>
      <c r="F57" s="730">
        <v>0</v>
      </c>
      <c r="G57" s="732"/>
      <c r="H57" s="730">
        <v>0</v>
      </c>
      <c r="I57" s="731">
        <f>F57+G57+H57</f>
        <v>0</v>
      </c>
      <c r="J57" s="221">
        <f t="shared" si="0"/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t="15.75">
      <c r="A58" s="247">
        <v>160</v>
      </c>
      <c r="B58" s="589">
        <v>1400</v>
      </c>
      <c r="C58" s="922" t="s">
        <v>58</v>
      </c>
      <c r="D58" s="922"/>
      <c r="E58" s="593"/>
      <c r="F58" s="735">
        <f>SUM(F59:F60)</f>
        <v>0</v>
      </c>
      <c r="G58" s="735">
        <f>SUM(G59:G60)</f>
        <v>0</v>
      </c>
      <c r="H58" s="736">
        <f>SUM(H59:H60)</f>
        <v>0</v>
      </c>
      <c r="I58" s="735">
        <f>SUM(I59:I60)</f>
        <v>0</v>
      </c>
      <c r="J58" s="221">
        <f t="shared" si="0"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59</v>
      </c>
      <c r="E59" s="593"/>
      <c r="F59" s="592">
        <v>0</v>
      </c>
      <c r="G59" s="592">
        <v>0</v>
      </c>
      <c r="H59" s="592">
        <v>0</v>
      </c>
      <c r="I59" s="476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60</v>
      </c>
      <c r="E60" s="593"/>
      <c r="F60" s="730">
        <v>0</v>
      </c>
      <c r="G60" s="730">
        <v>0</v>
      </c>
      <c r="H60" s="730">
        <v>0</v>
      </c>
      <c r="I60" s="731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589">
        <v>1500</v>
      </c>
      <c r="C61" s="922" t="s">
        <v>61</v>
      </c>
      <c r="D61" s="922"/>
      <c r="E61" s="593"/>
      <c r="F61" s="735">
        <f>SUM(F62:F63)</f>
        <v>0</v>
      </c>
      <c r="G61" s="735">
        <f>SUM(G62:G63)</f>
        <v>0</v>
      </c>
      <c r="H61" s="736">
        <f>SUM(H62:H63)</f>
        <v>0</v>
      </c>
      <c r="I61" s="735">
        <f>SUM(I62:I63)</f>
        <v>0</v>
      </c>
      <c r="J61" s="221">
        <f t="shared" si="0"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3" ht="15.75">
      <c r="A62" s="215">
        <v>180</v>
      </c>
      <c r="B62" s="136"/>
      <c r="C62" s="144">
        <v>1501</v>
      </c>
      <c r="D62" s="147" t="s">
        <v>62</v>
      </c>
      <c r="E62" s="593"/>
      <c r="F62" s="592">
        <v>0</v>
      </c>
      <c r="G62" s="592">
        <v>0</v>
      </c>
      <c r="H62" s="592">
        <v>0</v>
      </c>
      <c r="I62" s="476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63</v>
      </c>
      <c r="E63" s="593"/>
      <c r="F63" s="730">
        <v>0</v>
      </c>
      <c r="G63" s="730">
        <v>0</v>
      </c>
      <c r="H63" s="730">
        <v>0</v>
      </c>
      <c r="I63" s="731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589">
        <v>1600</v>
      </c>
      <c r="C64" s="922" t="s">
        <v>64</v>
      </c>
      <c r="D64" s="922"/>
      <c r="E64" s="593"/>
      <c r="F64" s="737">
        <v>0</v>
      </c>
      <c r="G64" s="737">
        <v>0</v>
      </c>
      <c r="H64" s="737">
        <v>0</v>
      </c>
      <c r="I64" s="735">
        <f>F64+G64+H64</f>
        <v>0</v>
      </c>
      <c r="J64" s="221">
        <f t="shared" si="0"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t="15.75">
      <c r="A65" s="247">
        <v>200</v>
      </c>
      <c r="B65" s="589">
        <v>1700</v>
      </c>
      <c r="C65" s="922" t="s">
        <v>65</v>
      </c>
      <c r="D65" s="922"/>
      <c r="E65" s="593"/>
      <c r="F65" s="735">
        <f>SUM(F66:F71)</f>
        <v>0</v>
      </c>
      <c r="G65" s="735">
        <f>SUM(G66:G71)</f>
        <v>0</v>
      </c>
      <c r="H65" s="736">
        <f>SUM(H66:H71)</f>
        <v>0</v>
      </c>
      <c r="I65" s="735">
        <f>SUM(I66:I71)</f>
        <v>0</v>
      </c>
      <c r="J65" s="221">
        <f t="shared" si="0"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5.75">
      <c r="A66" s="215">
        <v>205</v>
      </c>
      <c r="B66" s="136"/>
      <c r="C66" s="144">
        <v>1701</v>
      </c>
      <c r="D66" s="138" t="s">
        <v>66</v>
      </c>
      <c r="E66" s="593"/>
      <c r="F66" s="592">
        <v>0</v>
      </c>
      <c r="G66" s="592">
        <v>0</v>
      </c>
      <c r="H66" s="592">
        <v>0</v>
      </c>
      <c r="I66" s="476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1693</v>
      </c>
      <c r="E67" s="593"/>
      <c r="F67" s="592">
        <v>0</v>
      </c>
      <c r="G67" s="592">
        <v>0</v>
      </c>
      <c r="H67" s="592">
        <v>0</v>
      </c>
      <c r="I67" s="476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67</v>
      </c>
      <c r="E68" s="593"/>
      <c r="F68" s="592">
        <v>0</v>
      </c>
      <c r="G68" s="592">
        <v>0</v>
      </c>
      <c r="H68" s="592">
        <v>0</v>
      </c>
      <c r="I68" s="476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1777</v>
      </c>
      <c r="E69" s="593"/>
      <c r="F69" s="592">
        <v>0</v>
      </c>
      <c r="G69" s="592">
        <v>0</v>
      </c>
      <c r="H69" s="592">
        <v>0</v>
      </c>
      <c r="I69" s="476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68</v>
      </c>
      <c r="E70" s="593"/>
      <c r="F70" s="592">
        <v>0</v>
      </c>
      <c r="G70" s="592">
        <v>0</v>
      </c>
      <c r="H70" s="592">
        <v>0</v>
      </c>
      <c r="I70" s="476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69</v>
      </c>
      <c r="E71" s="593"/>
      <c r="F71" s="592">
        <v>0</v>
      </c>
      <c r="G71" s="592">
        <v>0</v>
      </c>
      <c r="H71" s="592">
        <v>0</v>
      </c>
      <c r="I71" s="476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589">
        <v>1900</v>
      </c>
      <c r="C72" s="922" t="s">
        <v>70</v>
      </c>
      <c r="D72" s="922"/>
      <c r="E72" s="593"/>
      <c r="F72" s="733">
        <v>0</v>
      </c>
      <c r="G72" s="733">
        <v>0</v>
      </c>
      <c r="H72" s="733">
        <v>0</v>
      </c>
      <c r="I72" s="734">
        <f t="shared" si="2"/>
        <v>0</v>
      </c>
      <c r="J72" s="221">
        <f t="shared" si="0"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16" s="247" customFormat="1" ht="15.75">
      <c r="A73" s="247">
        <v>255</v>
      </c>
      <c r="B73" s="589">
        <v>2000</v>
      </c>
      <c r="C73" s="922" t="s">
        <v>71</v>
      </c>
      <c r="D73" s="922"/>
      <c r="E73" s="593"/>
      <c r="F73" s="737">
        <v>0</v>
      </c>
      <c r="G73" s="738"/>
      <c r="H73" s="737">
        <v>0</v>
      </c>
      <c r="I73" s="735">
        <f t="shared" si="2"/>
        <v>0</v>
      </c>
      <c r="J73" s="221">
        <f t="shared" si="0"/>
      </c>
      <c r="K73" s="244"/>
      <c r="L73" s="215"/>
      <c r="M73" s="215"/>
      <c r="N73" s="219"/>
      <c r="O73" s="219"/>
      <c r="P73" s="223"/>
    </row>
    <row r="74" spans="1:16" s="247" customFormat="1" ht="15.75">
      <c r="A74" s="247">
        <v>265</v>
      </c>
      <c r="B74" s="589">
        <v>2400</v>
      </c>
      <c r="C74" s="922" t="s">
        <v>72</v>
      </c>
      <c r="D74" s="922"/>
      <c r="E74" s="593"/>
      <c r="F74" s="735">
        <f>SUM(F75:F89)</f>
        <v>0</v>
      </c>
      <c r="G74" s="735">
        <f>SUM(G75:G89)</f>
        <v>0</v>
      </c>
      <c r="H74" s="736">
        <f>SUM(H75:H89)</f>
        <v>0</v>
      </c>
      <c r="I74" s="735">
        <f>SUM(I75:I89)</f>
        <v>0</v>
      </c>
      <c r="J74" s="221">
        <f t="shared" si="0"/>
      </c>
      <c r="K74" s="244"/>
      <c r="L74" s="215"/>
      <c r="M74" s="215"/>
      <c r="N74" s="219"/>
      <c r="O74" s="219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73</v>
      </c>
      <c r="E75" s="593"/>
      <c r="F75" s="592">
        <v>0</v>
      </c>
      <c r="G75" s="245"/>
      <c r="H75" s="592">
        <v>0</v>
      </c>
      <c r="I75" s="476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74</v>
      </c>
      <c r="E76" s="593"/>
      <c r="F76" s="592">
        <v>0</v>
      </c>
      <c r="G76" s="592">
        <v>0</v>
      </c>
      <c r="H76" s="592">
        <v>0</v>
      </c>
      <c r="I76" s="476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75</v>
      </c>
      <c r="E77" s="593"/>
      <c r="F77" s="449"/>
      <c r="G77" s="245"/>
      <c r="H77" s="592">
        <v>0</v>
      </c>
      <c r="I77" s="476">
        <f t="shared" si="3"/>
        <v>0</v>
      </c>
      <c r="J77" s="221">
        <f t="shared" si="0"/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76</v>
      </c>
      <c r="E78" s="593"/>
      <c r="F78" s="449"/>
      <c r="G78" s="245"/>
      <c r="H78" s="592">
        <v>0</v>
      </c>
      <c r="I78" s="476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77</v>
      </c>
      <c r="E79" s="593"/>
      <c r="F79" s="449"/>
      <c r="G79" s="245"/>
      <c r="H79" s="592">
        <v>0</v>
      </c>
      <c r="I79" s="476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78</v>
      </c>
      <c r="E80" s="593"/>
      <c r="F80" s="449"/>
      <c r="G80" s="245"/>
      <c r="H80" s="592">
        <v>0</v>
      </c>
      <c r="I80" s="476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825</v>
      </c>
      <c r="E81" s="593"/>
      <c r="F81" s="449"/>
      <c r="G81" s="245"/>
      <c r="H81" s="592">
        <v>0</v>
      </c>
      <c r="I81" s="476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826</v>
      </c>
      <c r="E82" s="593"/>
      <c r="F82" s="449"/>
      <c r="G82" s="245"/>
      <c r="H82" s="592">
        <v>0</v>
      </c>
      <c r="I82" s="476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827</v>
      </c>
      <c r="E83" s="593"/>
      <c r="F83" s="449"/>
      <c r="G83" s="245"/>
      <c r="H83" s="592">
        <v>0</v>
      </c>
      <c r="I83" s="476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828</v>
      </c>
      <c r="E84" s="593"/>
      <c r="F84" s="592">
        <v>0</v>
      </c>
      <c r="G84" s="592">
        <v>0</v>
      </c>
      <c r="H84" s="592">
        <v>0</v>
      </c>
      <c r="I84" s="476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829</v>
      </c>
      <c r="E85" s="593"/>
      <c r="F85" s="592">
        <v>0</v>
      </c>
      <c r="G85" s="245"/>
      <c r="H85" s="592">
        <v>0</v>
      </c>
      <c r="I85" s="476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830</v>
      </c>
      <c r="E86" s="593"/>
      <c r="F86" s="592">
        <v>0</v>
      </c>
      <c r="G86" s="274"/>
      <c r="H86" s="592">
        <v>0</v>
      </c>
      <c r="I86" s="476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768"/>
      <c r="B87" s="151"/>
      <c r="C87" s="137">
        <v>2417</v>
      </c>
      <c r="D87" s="139" t="s">
        <v>1740</v>
      </c>
      <c r="E87" s="593"/>
      <c r="F87" s="592">
        <v>0</v>
      </c>
      <c r="G87" s="274"/>
      <c r="H87" s="592">
        <v>0</v>
      </c>
      <c r="I87" s="476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831</v>
      </c>
      <c r="E88" s="593"/>
      <c r="F88" s="592">
        <v>0</v>
      </c>
      <c r="G88" s="274"/>
      <c r="H88" s="592">
        <v>0</v>
      </c>
      <c r="I88" s="476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832</v>
      </c>
      <c r="E89" s="593"/>
      <c r="F89" s="449"/>
      <c r="G89" s="245"/>
      <c r="H89" s="730">
        <v>0</v>
      </c>
      <c r="I89" s="731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589">
        <v>2500</v>
      </c>
      <c r="C90" s="922" t="s">
        <v>833</v>
      </c>
      <c r="D90" s="922"/>
      <c r="E90" s="593"/>
      <c r="F90" s="735">
        <f>SUM(F91:F92)</f>
        <v>0</v>
      </c>
      <c r="G90" s="735">
        <f>SUM(G91:G92)</f>
        <v>0</v>
      </c>
      <c r="H90" s="736">
        <f>SUM(H91:H92)</f>
        <v>0</v>
      </c>
      <c r="I90" s="735">
        <f>SUM(I91:I92)</f>
        <v>0</v>
      </c>
      <c r="J90" s="221">
        <f aca="true" t="shared" si="4" ref="J90:J156">(IF($E90&lt;&gt;0,$J$2,IF($I90&lt;&gt;0,$J$2,"")))</f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3" ht="15.75">
      <c r="A91" s="257">
        <v>355</v>
      </c>
      <c r="B91" s="149"/>
      <c r="C91" s="144">
        <v>2501</v>
      </c>
      <c r="D91" s="451" t="s">
        <v>834</v>
      </c>
      <c r="E91" s="593"/>
      <c r="F91" s="449"/>
      <c r="G91" s="449"/>
      <c r="H91" s="592">
        <v>0</v>
      </c>
      <c r="I91" s="476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2" t="s">
        <v>189</v>
      </c>
      <c r="E92" s="593"/>
      <c r="F92" s="455"/>
      <c r="G92" s="730">
        <v>0</v>
      </c>
      <c r="H92" s="730">
        <v>0</v>
      </c>
      <c r="I92" s="731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589">
        <v>2600</v>
      </c>
      <c r="C93" s="922" t="s">
        <v>190</v>
      </c>
      <c r="D93" s="922"/>
      <c r="E93" s="593"/>
      <c r="F93" s="737">
        <v>0</v>
      </c>
      <c r="G93" s="737">
        <v>0</v>
      </c>
      <c r="H93" s="737">
        <v>0</v>
      </c>
      <c r="I93" s="735">
        <f>F93+G93+H93</f>
        <v>0</v>
      </c>
      <c r="J93" s="221">
        <f t="shared" si="4"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 ht="15.75">
      <c r="A94" s="259">
        <v>370</v>
      </c>
      <c r="B94" s="589">
        <v>2700</v>
      </c>
      <c r="C94" s="922" t="s">
        <v>191</v>
      </c>
      <c r="D94" s="922"/>
      <c r="E94" s="593"/>
      <c r="F94" s="735">
        <f>SUM(F95:F107)</f>
        <v>0</v>
      </c>
      <c r="G94" s="735">
        <f>SUM(G95:G107)</f>
        <v>0</v>
      </c>
      <c r="H94" s="736">
        <f>SUM(H95:H107)</f>
        <v>0</v>
      </c>
      <c r="I94" s="735">
        <f>SUM(I95:I107)</f>
        <v>0</v>
      </c>
      <c r="J94" s="221">
        <f t="shared" si="4"/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5.75">
      <c r="A95" s="260">
        <v>375</v>
      </c>
      <c r="B95" s="136"/>
      <c r="C95" s="144">
        <v>2701</v>
      </c>
      <c r="D95" s="138" t="s">
        <v>192</v>
      </c>
      <c r="E95" s="593"/>
      <c r="F95" s="592">
        <v>0</v>
      </c>
      <c r="G95" s="245"/>
      <c r="H95" s="592">
        <v>0</v>
      </c>
      <c r="I95" s="476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193</v>
      </c>
      <c r="E96" s="593"/>
      <c r="F96" s="592">
        <v>0</v>
      </c>
      <c r="G96" s="245"/>
      <c r="H96" s="592">
        <v>0</v>
      </c>
      <c r="I96" s="476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194</v>
      </c>
      <c r="E97" s="593"/>
      <c r="F97" s="592">
        <v>0</v>
      </c>
      <c r="G97" s="245"/>
      <c r="H97" s="592">
        <v>0</v>
      </c>
      <c r="I97" s="476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195</v>
      </c>
      <c r="E98" s="593"/>
      <c r="F98" s="592">
        <v>0</v>
      </c>
      <c r="G98" s="245"/>
      <c r="H98" s="592">
        <v>0</v>
      </c>
      <c r="I98" s="476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196</v>
      </c>
      <c r="E99" s="593"/>
      <c r="F99" s="592">
        <v>0</v>
      </c>
      <c r="G99" s="245"/>
      <c r="H99" s="592">
        <v>0</v>
      </c>
      <c r="I99" s="476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197</v>
      </c>
      <c r="E100" s="593"/>
      <c r="F100" s="592">
        <v>0</v>
      </c>
      <c r="G100" s="245"/>
      <c r="H100" s="592">
        <v>0</v>
      </c>
      <c r="I100" s="476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198</v>
      </c>
      <c r="E101" s="593"/>
      <c r="F101" s="592">
        <v>0</v>
      </c>
      <c r="G101" s="245"/>
      <c r="H101" s="592">
        <v>0</v>
      </c>
      <c r="I101" s="476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838</v>
      </c>
      <c r="E102" s="593"/>
      <c r="F102" s="449"/>
      <c r="G102" s="245"/>
      <c r="H102" s="592">
        <v>0</v>
      </c>
      <c r="I102" s="476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839</v>
      </c>
      <c r="E103" s="593"/>
      <c r="F103" s="449"/>
      <c r="G103" s="245"/>
      <c r="H103" s="592">
        <v>0</v>
      </c>
      <c r="I103" s="476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840</v>
      </c>
      <c r="E104" s="593"/>
      <c r="F104" s="449"/>
      <c r="G104" s="245"/>
      <c r="H104" s="592">
        <v>0</v>
      </c>
      <c r="I104" s="476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841</v>
      </c>
      <c r="E105" s="593"/>
      <c r="F105" s="592">
        <v>0</v>
      </c>
      <c r="G105" s="245"/>
      <c r="H105" s="592">
        <v>0</v>
      </c>
      <c r="I105" s="476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842</v>
      </c>
      <c r="E106" s="593"/>
      <c r="F106" s="592">
        <v>0</v>
      </c>
      <c r="G106" s="245"/>
      <c r="H106" s="592">
        <v>0</v>
      </c>
      <c r="I106" s="476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843</v>
      </c>
      <c r="E107" s="593"/>
      <c r="F107" s="449"/>
      <c r="G107" s="274"/>
      <c r="H107" s="730">
        <v>0</v>
      </c>
      <c r="I107" s="731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589">
        <v>2800</v>
      </c>
      <c r="C108" s="922" t="s">
        <v>844</v>
      </c>
      <c r="D108" s="922"/>
      <c r="E108" s="593"/>
      <c r="F108" s="735">
        <f>+F109+F110+F111</f>
        <v>0</v>
      </c>
      <c r="G108" s="735">
        <f>+G109+G110+G111</f>
        <v>0</v>
      </c>
      <c r="H108" s="736">
        <f>+H109+H110+H111</f>
        <v>0</v>
      </c>
      <c r="I108" s="735">
        <f>SUM(I109:I111)</f>
        <v>0</v>
      </c>
      <c r="J108" s="221">
        <f t="shared" si="4"/>
      </c>
      <c r="K108" s="244"/>
      <c r="L108" s="215"/>
      <c r="M108" s="215"/>
      <c r="N108" s="219"/>
      <c r="O108" s="219"/>
      <c r="P108" s="223"/>
      <c r="Q108" s="215"/>
      <c r="R108" s="215"/>
      <c r="S108" s="219"/>
      <c r="T108" s="219"/>
      <c r="U108" s="215"/>
      <c r="V108" s="219"/>
      <c r="W108" s="219"/>
      <c r="X108" s="215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845</v>
      </c>
      <c r="E109" s="593"/>
      <c r="F109" s="449"/>
      <c r="G109" s="245"/>
      <c r="H109" s="592">
        <v>0</v>
      </c>
      <c r="I109" s="476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846</v>
      </c>
      <c r="E110" s="593"/>
      <c r="F110" s="449"/>
      <c r="G110" s="245"/>
      <c r="H110" s="592">
        <v>0</v>
      </c>
      <c r="I110" s="476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490" t="s">
        <v>278</v>
      </c>
      <c r="E111" s="593"/>
      <c r="F111" s="455"/>
      <c r="G111" s="274"/>
      <c r="H111" s="730">
        <v>0</v>
      </c>
      <c r="I111" s="731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589">
        <v>3600</v>
      </c>
      <c r="C112" s="922" t="s">
        <v>1669</v>
      </c>
      <c r="D112" s="922"/>
      <c r="E112" s="593"/>
      <c r="F112" s="735">
        <f>SUM(F113:F120)</f>
        <v>0</v>
      </c>
      <c r="G112" s="735">
        <f>SUM(G113:G120)</f>
        <v>0</v>
      </c>
      <c r="H112" s="736">
        <f>SUM(H113:H120)</f>
        <v>0</v>
      </c>
      <c r="I112" s="735">
        <f>SUM(I113:I120)</f>
        <v>0</v>
      </c>
      <c r="J112" s="221">
        <f t="shared" si="4"/>
      </c>
      <c r="K112" s="244"/>
      <c r="L112" s="215"/>
      <c r="M112" s="215"/>
      <c r="N112" s="219"/>
      <c r="O112" s="219"/>
      <c r="P112" s="223"/>
      <c r="Q112" s="215"/>
      <c r="R112" s="215"/>
      <c r="S112" s="219"/>
      <c r="T112" s="219"/>
      <c r="U112" s="215"/>
      <c r="V112" s="219"/>
      <c r="W112" s="219"/>
      <c r="X112" s="215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847</v>
      </c>
      <c r="E113" s="593"/>
      <c r="F113" s="449"/>
      <c r="G113" s="245"/>
      <c r="H113" s="592">
        <v>0</v>
      </c>
      <c r="I113" s="476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1682</v>
      </c>
      <c r="E114" s="593"/>
      <c r="F114" s="592">
        <v>0</v>
      </c>
      <c r="G114" s="592">
        <v>0</v>
      </c>
      <c r="H114" s="592">
        <v>0</v>
      </c>
      <c r="I114" s="476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1741</v>
      </c>
      <c r="E115" s="593"/>
      <c r="F115" s="592">
        <v>0</v>
      </c>
      <c r="G115" s="592">
        <v>0</v>
      </c>
      <c r="H115" s="592">
        <v>0</v>
      </c>
      <c r="I115" s="476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1670</v>
      </c>
      <c r="E116" s="593"/>
      <c r="F116" s="449"/>
      <c r="G116" s="245"/>
      <c r="H116" s="592">
        <v>0</v>
      </c>
      <c r="I116" s="476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848</v>
      </c>
      <c r="E117" s="593"/>
      <c r="F117" s="449"/>
      <c r="G117" s="245"/>
      <c r="H117" s="592">
        <v>0</v>
      </c>
      <c r="I117" s="476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849</v>
      </c>
      <c r="E118" s="593"/>
      <c r="F118" s="449"/>
      <c r="G118" s="245"/>
      <c r="H118" s="592">
        <v>0</v>
      </c>
      <c r="I118" s="476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1683</v>
      </c>
      <c r="E119" s="593"/>
      <c r="F119" s="450"/>
      <c r="G119" s="253"/>
      <c r="H119" s="592">
        <v>0</v>
      </c>
      <c r="I119" s="476">
        <f t="shared" si="6"/>
        <v>0</v>
      </c>
      <c r="J119" s="221">
        <f t="shared" si="4"/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15"/>
    </row>
    <row r="120" spans="1:23" ht="15.75">
      <c r="A120" s="260">
        <v>490</v>
      </c>
      <c r="B120" s="136"/>
      <c r="C120" s="137">
        <v>3619</v>
      </c>
      <c r="D120" s="154" t="s">
        <v>850</v>
      </c>
      <c r="E120" s="593"/>
      <c r="F120" s="455"/>
      <c r="G120" s="274"/>
      <c r="H120" s="730">
        <v>0</v>
      </c>
      <c r="I120" s="731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589">
        <v>3700</v>
      </c>
      <c r="C121" s="922" t="s">
        <v>851</v>
      </c>
      <c r="D121" s="922"/>
      <c r="E121" s="593"/>
      <c r="F121" s="735">
        <f>SUM(F122:F124)</f>
        <v>0</v>
      </c>
      <c r="G121" s="735">
        <f>SUM(G122:G124)</f>
        <v>0</v>
      </c>
      <c r="H121" s="736">
        <f>SUM(H122:H124)</f>
        <v>0</v>
      </c>
      <c r="I121" s="735">
        <f>SUM(I122:I124)</f>
        <v>0</v>
      </c>
      <c r="J121" s="221">
        <f t="shared" si="4"/>
      </c>
      <c r="K121" s="244"/>
      <c r="L121" s="215"/>
      <c r="M121" s="215"/>
      <c r="N121" s="219"/>
      <c r="O121" s="219"/>
      <c r="P121" s="223"/>
      <c r="Q121" s="215"/>
      <c r="R121" s="215"/>
      <c r="S121" s="219"/>
      <c r="T121" s="219"/>
      <c r="U121" s="215"/>
      <c r="V121" s="219"/>
      <c r="W121" s="219"/>
      <c r="X121" s="215"/>
      <c r="Y121" s="251"/>
    </row>
    <row r="122" spans="1:23" ht="15.75">
      <c r="A122" s="260">
        <v>500</v>
      </c>
      <c r="B122" s="136"/>
      <c r="C122" s="137">
        <v>3701</v>
      </c>
      <c r="D122" s="138" t="s">
        <v>852</v>
      </c>
      <c r="E122" s="593"/>
      <c r="F122" s="449"/>
      <c r="G122" s="245"/>
      <c r="H122" s="592">
        <v>0</v>
      </c>
      <c r="I122" s="476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853</v>
      </c>
      <c r="E123" s="593"/>
      <c r="F123" s="449"/>
      <c r="G123" s="245"/>
      <c r="H123" s="592">
        <v>0</v>
      </c>
      <c r="I123" s="476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854</v>
      </c>
      <c r="E124" s="593"/>
      <c r="F124" s="455"/>
      <c r="G124" s="274"/>
      <c r="H124" s="730">
        <v>0</v>
      </c>
      <c r="I124" s="731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589">
        <v>4000</v>
      </c>
      <c r="C125" s="922" t="s">
        <v>855</v>
      </c>
      <c r="D125" s="922"/>
      <c r="E125" s="593"/>
      <c r="F125" s="735">
        <f>SUM(F126:F136)</f>
        <v>0</v>
      </c>
      <c r="G125" s="735">
        <f>SUM(G126:G136)</f>
        <v>0</v>
      </c>
      <c r="H125" s="736">
        <f>SUM(H126:H136)</f>
        <v>0</v>
      </c>
      <c r="I125" s="735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Q125" s="215"/>
      <c r="R125" s="215"/>
      <c r="S125" s="219"/>
      <c r="T125" s="219"/>
      <c r="U125" s="215"/>
      <c r="V125" s="219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856</v>
      </c>
      <c r="E126" s="593"/>
      <c r="F126" s="449"/>
      <c r="G126" s="245"/>
      <c r="H126" s="592">
        <v>0</v>
      </c>
      <c r="I126" s="476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Q126" s="215"/>
      <c r="R126" s="215"/>
      <c r="S126" s="219"/>
      <c r="T126" s="219"/>
      <c r="U126" s="215"/>
      <c r="V126" s="219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1234</v>
      </c>
      <c r="E127" s="593"/>
      <c r="F127" s="449"/>
      <c r="G127" s="245"/>
      <c r="H127" s="592">
        <v>0</v>
      </c>
      <c r="I127" s="476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Q127" s="215"/>
      <c r="R127" s="215"/>
      <c r="S127" s="219"/>
      <c r="T127" s="219"/>
      <c r="U127" s="215"/>
      <c r="V127" s="219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1235</v>
      </c>
      <c r="E128" s="593"/>
      <c r="F128" s="449"/>
      <c r="G128" s="245"/>
      <c r="H128" s="592">
        <v>0</v>
      </c>
      <c r="I128" s="476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1236</v>
      </c>
      <c r="E129" s="593"/>
      <c r="F129" s="449"/>
      <c r="G129" s="245"/>
      <c r="H129" s="592">
        <v>0</v>
      </c>
      <c r="I129" s="476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1237</v>
      </c>
      <c r="E130" s="593"/>
      <c r="F130" s="449"/>
      <c r="G130" s="245"/>
      <c r="H130" s="592">
        <v>0</v>
      </c>
      <c r="I130" s="476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1238</v>
      </c>
      <c r="E131" s="593"/>
      <c r="F131" s="449"/>
      <c r="G131" s="245"/>
      <c r="H131" s="592">
        <v>0</v>
      </c>
      <c r="I131" s="476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1239</v>
      </c>
      <c r="E132" s="593"/>
      <c r="F132" s="449"/>
      <c r="G132" s="245"/>
      <c r="H132" s="592">
        <v>0</v>
      </c>
      <c r="I132" s="476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1240</v>
      </c>
      <c r="E133" s="593"/>
      <c r="F133" s="449"/>
      <c r="G133" s="245"/>
      <c r="H133" s="592">
        <v>0</v>
      </c>
      <c r="I133" s="476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279</v>
      </c>
      <c r="E134" s="593"/>
      <c r="F134" s="449"/>
      <c r="G134" s="245"/>
      <c r="H134" s="592">
        <v>0</v>
      </c>
      <c r="I134" s="476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1241</v>
      </c>
      <c r="E135" s="593"/>
      <c r="F135" s="449"/>
      <c r="G135" s="245"/>
      <c r="H135" s="592">
        <v>0</v>
      </c>
      <c r="I135" s="476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C135" s="215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3" t="s">
        <v>1242</v>
      </c>
      <c r="E136" s="593"/>
      <c r="F136" s="455"/>
      <c r="G136" s="274"/>
      <c r="H136" s="730">
        <v>0</v>
      </c>
      <c r="I136" s="731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C136" s="215"/>
      <c r="BD136" s="270"/>
    </row>
    <row r="137" spans="1:25" s="247" customFormat="1" ht="15.75">
      <c r="A137" s="259">
        <v>540</v>
      </c>
      <c r="B137" s="589">
        <v>4100</v>
      </c>
      <c r="C137" s="922" t="s">
        <v>1243</v>
      </c>
      <c r="D137" s="922"/>
      <c r="E137" s="593"/>
      <c r="F137" s="737">
        <v>0</v>
      </c>
      <c r="G137" s="739"/>
      <c r="H137" s="736"/>
      <c r="I137" s="735">
        <f t="shared" si="7"/>
        <v>0</v>
      </c>
      <c r="J137" s="221">
        <f t="shared" si="4"/>
      </c>
      <c r="K137" s="244"/>
      <c r="L137" s="215"/>
      <c r="M137" s="215"/>
      <c r="N137" s="219"/>
      <c r="O137" s="219"/>
      <c r="P137" s="223"/>
      <c r="Q137" s="215"/>
      <c r="R137" s="215"/>
      <c r="S137" s="219"/>
      <c r="T137" s="219"/>
      <c r="U137" s="215"/>
      <c r="V137" s="219"/>
      <c r="W137" s="219"/>
      <c r="X137" s="215"/>
      <c r="Y137" s="270"/>
    </row>
    <row r="138" spans="1:25" s="247" customFormat="1" ht="15.75">
      <c r="A138" s="259">
        <v>550</v>
      </c>
      <c r="B138" s="589">
        <v>4200</v>
      </c>
      <c r="C138" s="922" t="s">
        <v>1244</v>
      </c>
      <c r="D138" s="922"/>
      <c r="E138" s="593"/>
      <c r="F138" s="737">
        <v>0</v>
      </c>
      <c r="G138" s="737">
        <v>0</v>
      </c>
      <c r="H138" s="737">
        <v>0</v>
      </c>
      <c r="I138" s="735">
        <f t="shared" si="7"/>
        <v>0</v>
      </c>
      <c r="J138" s="221">
        <f t="shared" si="4"/>
      </c>
      <c r="K138" s="244"/>
      <c r="L138" s="215"/>
      <c r="M138" s="215"/>
      <c r="N138" s="219"/>
      <c r="O138" s="219"/>
      <c r="P138" s="223"/>
      <c r="Q138" s="215"/>
      <c r="R138" s="215"/>
      <c r="S138" s="219"/>
      <c r="T138" s="219"/>
      <c r="U138" s="215"/>
      <c r="V138" s="219"/>
      <c r="W138" s="219"/>
      <c r="X138" s="215"/>
      <c r="Y138" s="270"/>
    </row>
    <row r="139" spans="1:16" s="247" customFormat="1" ht="15.75">
      <c r="A139" s="259">
        <v>560</v>
      </c>
      <c r="B139" s="589">
        <v>4500</v>
      </c>
      <c r="C139" s="922" t="s">
        <v>617</v>
      </c>
      <c r="D139" s="922"/>
      <c r="E139" s="593"/>
      <c r="F139" s="735">
        <f>SUM(F140:F141)</f>
        <v>0</v>
      </c>
      <c r="G139" s="735">
        <f>SUM(G140:G141)</f>
        <v>0</v>
      </c>
      <c r="H139" s="736">
        <f>SUM(H140:H141)</f>
        <v>0</v>
      </c>
      <c r="I139" s="735">
        <f>SUM(I140:I141)</f>
        <v>0</v>
      </c>
      <c r="J139" s="221">
        <f t="shared" si="4"/>
      </c>
      <c r="K139" s="244"/>
      <c r="L139" s="215"/>
      <c r="M139" s="215"/>
      <c r="N139" s="219"/>
      <c r="O139" s="219"/>
      <c r="P139" s="223"/>
    </row>
    <row r="140" spans="1:23" ht="15.75">
      <c r="A140" s="260">
        <v>565</v>
      </c>
      <c r="B140" s="136"/>
      <c r="C140" s="137">
        <v>4501</v>
      </c>
      <c r="D140" s="155" t="s">
        <v>618</v>
      </c>
      <c r="E140" s="593"/>
      <c r="F140" s="449"/>
      <c r="G140" s="245"/>
      <c r="H140" s="592">
        <v>0</v>
      </c>
      <c r="I140" s="476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4" t="s">
        <v>619</v>
      </c>
      <c r="E141" s="593"/>
      <c r="F141" s="455"/>
      <c r="G141" s="274"/>
      <c r="H141" s="730">
        <v>0</v>
      </c>
      <c r="I141" s="731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589">
        <v>4600</v>
      </c>
      <c r="C142" s="922" t="s">
        <v>620</v>
      </c>
      <c r="D142" s="922"/>
      <c r="E142" s="593"/>
      <c r="F142" s="735">
        <f>SUM(F143:F150)</f>
        <v>0</v>
      </c>
      <c r="G142" s="735">
        <f>SUM(G143:G150)</f>
        <v>0</v>
      </c>
      <c r="H142" s="736">
        <f>SUM(H143:H150)</f>
        <v>0</v>
      </c>
      <c r="I142" s="735">
        <f>SUM(I143:I150)</f>
        <v>0</v>
      </c>
      <c r="J142" s="221">
        <f t="shared" si="4"/>
      </c>
      <c r="K142" s="244"/>
      <c r="L142" s="215"/>
      <c r="M142" s="215"/>
      <c r="N142" s="219"/>
      <c r="O142" s="219"/>
      <c r="P142" s="223"/>
      <c r="Q142" s="215"/>
      <c r="R142" s="215"/>
      <c r="S142" s="219"/>
      <c r="T142" s="219"/>
      <c r="U142" s="215"/>
      <c r="V142" s="219"/>
      <c r="W142" s="219"/>
      <c r="X142" s="215"/>
      <c r="Y142" s="215"/>
    </row>
    <row r="143" spans="1:23" ht="15.75">
      <c r="A143" s="260">
        <v>580</v>
      </c>
      <c r="B143" s="136"/>
      <c r="C143" s="137">
        <v>4610</v>
      </c>
      <c r="D143" s="155" t="s">
        <v>365</v>
      </c>
      <c r="E143" s="593"/>
      <c r="F143" s="449"/>
      <c r="G143" s="245"/>
      <c r="H143" s="592">
        <v>0</v>
      </c>
      <c r="I143" s="476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621</v>
      </c>
      <c r="E144" s="593"/>
      <c r="F144" s="449"/>
      <c r="G144" s="245"/>
      <c r="H144" s="592">
        <v>0</v>
      </c>
      <c r="I144" s="476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622</v>
      </c>
      <c r="E145" s="593"/>
      <c r="F145" s="449"/>
      <c r="G145" s="245"/>
      <c r="H145" s="592">
        <v>0</v>
      </c>
      <c r="I145" s="476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366</v>
      </c>
      <c r="E146" s="593"/>
      <c r="F146" s="449"/>
      <c r="G146" s="245"/>
      <c r="H146" s="592">
        <v>0</v>
      </c>
      <c r="I146" s="476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623</v>
      </c>
      <c r="E147" s="593"/>
      <c r="F147" s="449"/>
      <c r="G147" s="245"/>
      <c r="H147" s="592">
        <v>0</v>
      </c>
      <c r="I147" s="476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352</v>
      </c>
      <c r="E148" s="593"/>
      <c r="F148" s="449"/>
      <c r="G148" s="245"/>
      <c r="H148" s="592">
        <v>0</v>
      </c>
      <c r="I148" s="476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353</v>
      </c>
      <c r="E149" s="593"/>
      <c r="F149" s="449"/>
      <c r="G149" s="245"/>
      <c r="H149" s="592">
        <v>0</v>
      </c>
      <c r="I149" s="476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354</v>
      </c>
      <c r="E150" s="593"/>
      <c r="F150" s="455"/>
      <c r="G150" s="274"/>
      <c r="H150" s="730">
        <v>0</v>
      </c>
      <c r="I150" s="731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589">
        <v>4700</v>
      </c>
      <c r="C151" s="922" t="s">
        <v>1694</v>
      </c>
      <c r="D151" s="922"/>
      <c r="E151" s="593"/>
      <c r="F151" s="735">
        <f>SUM(F152:F159)</f>
        <v>0</v>
      </c>
      <c r="G151" s="735">
        <f>SUM(G152:G159)</f>
        <v>0</v>
      </c>
      <c r="H151" s="736">
        <f>SUM(H152:H159)</f>
        <v>0</v>
      </c>
      <c r="I151" s="735">
        <f>SUM(I152:I159)</f>
        <v>0</v>
      </c>
      <c r="J151" s="221">
        <f t="shared" si="4"/>
      </c>
      <c r="K151" s="244"/>
      <c r="L151" s="215"/>
      <c r="M151" s="215"/>
      <c r="N151" s="219"/>
      <c r="O151" s="219"/>
      <c r="P151" s="223"/>
      <c r="Q151" s="215"/>
      <c r="R151" s="215"/>
      <c r="S151" s="219"/>
      <c r="T151" s="219"/>
      <c r="U151" s="215"/>
      <c r="V151" s="219"/>
      <c r="W151" s="219"/>
      <c r="X151" s="215"/>
      <c r="Y151" s="215"/>
    </row>
    <row r="152" spans="1:23" ht="31.5">
      <c r="A152" s="260">
        <v>580</v>
      </c>
      <c r="B152" s="136"/>
      <c r="C152" s="137">
        <v>4743</v>
      </c>
      <c r="D152" s="155" t="s">
        <v>1695</v>
      </c>
      <c r="E152" s="593"/>
      <c r="F152" s="449"/>
      <c r="G152" s="245"/>
      <c r="H152" s="592">
        <v>0</v>
      </c>
      <c r="I152" s="476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1696</v>
      </c>
      <c r="E153" s="593"/>
      <c r="F153" s="449"/>
      <c r="G153" s="245"/>
      <c r="H153" s="592">
        <v>0</v>
      </c>
      <c r="I153" s="476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1697</v>
      </c>
      <c r="E154" s="593"/>
      <c r="F154" s="449"/>
      <c r="G154" s="245"/>
      <c r="H154" s="592">
        <v>0</v>
      </c>
      <c r="I154" s="476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1698</v>
      </c>
      <c r="E155" s="593"/>
      <c r="F155" s="449"/>
      <c r="G155" s="245"/>
      <c r="H155" s="592">
        <v>0</v>
      </c>
      <c r="I155" s="476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1699</v>
      </c>
      <c r="E156" s="593"/>
      <c r="F156" s="449"/>
      <c r="G156" s="245"/>
      <c r="H156" s="592">
        <v>0</v>
      </c>
      <c r="I156" s="476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1700</v>
      </c>
      <c r="E157" s="593"/>
      <c r="F157" s="449"/>
      <c r="G157" s="245"/>
      <c r="H157" s="592">
        <v>0</v>
      </c>
      <c r="I157" s="476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1701</v>
      </c>
      <c r="E158" s="593"/>
      <c r="F158" s="449"/>
      <c r="G158" s="245"/>
      <c r="H158" s="592">
        <v>0</v>
      </c>
      <c r="I158" s="476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1702</v>
      </c>
      <c r="E159" s="593"/>
      <c r="F159" s="455"/>
      <c r="G159" s="274"/>
      <c r="H159" s="730">
        <v>0</v>
      </c>
      <c r="I159" s="731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589">
        <v>4800</v>
      </c>
      <c r="C160" s="922" t="s">
        <v>280</v>
      </c>
      <c r="D160" s="922"/>
      <c r="E160" s="593"/>
      <c r="F160" s="735">
        <f>SUM(F161:F168)</f>
        <v>0</v>
      </c>
      <c r="G160" s="735">
        <f>SUM(G161:G168)</f>
        <v>0</v>
      </c>
      <c r="H160" s="736">
        <f>SUM(H161:H168)</f>
        <v>0</v>
      </c>
      <c r="I160" s="735">
        <f>SUM(I161:I168)</f>
        <v>0</v>
      </c>
      <c r="J160" s="221">
        <f t="shared" si="10"/>
      </c>
      <c r="K160" s="244"/>
      <c r="L160" s="215"/>
      <c r="M160" s="215"/>
      <c r="N160" s="219"/>
      <c r="O160" s="219"/>
      <c r="P160" s="223"/>
      <c r="Q160" s="215"/>
      <c r="R160" s="215"/>
      <c r="S160" s="219"/>
      <c r="T160" s="219"/>
      <c r="U160" s="215"/>
      <c r="V160" s="219"/>
      <c r="W160" s="219"/>
      <c r="X160" s="215"/>
      <c r="Y160" s="215"/>
    </row>
    <row r="161" spans="1:23" ht="31.5">
      <c r="A161" s="260">
        <v>580</v>
      </c>
      <c r="B161" s="136"/>
      <c r="C161" s="137">
        <v>4810</v>
      </c>
      <c r="D161" s="155" t="s">
        <v>281</v>
      </c>
      <c r="E161" s="593"/>
      <c r="F161" s="449"/>
      <c r="G161" s="245"/>
      <c r="H161" s="592">
        <v>0</v>
      </c>
      <c r="I161" s="476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282</v>
      </c>
      <c r="E162" s="593"/>
      <c r="F162" s="449"/>
      <c r="G162" s="245"/>
      <c r="H162" s="592">
        <v>0</v>
      </c>
      <c r="I162" s="476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283</v>
      </c>
      <c r="E163" s="593"/>
      <c r="F163" s="449"/>
      <c r="G163" s="245"/>
      <c r="H163" s="592">
        <v>0</v>
      </c>
      <c r="I163" s="476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284</v>
      </c>
      <c r="E164" s="593"/>
      <c r="F164" s="449"/>
      <c r="G164" s="245"/>
      <c r="H164" s="592">
        <v>0</v>
      </c>
      <c r="I164" s="476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285</v>
      </c>
      <c r="E165" s="593"/>
      <c r="F165" s="449"/>
      <c r="G165" s="245"/>
      <c r="H165" s="592">
        <v>0</v>
      </c>
      <c r="I165" s="476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286</v>
      </c>
      <c r="E166" s="593"/>
      <c r="F166" s="449"/>
      <c r="G166" s="245"/>
      <c r="H166" s="592">
        <v>0</v>
      </c>
      <c r="I166" s="476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287</v>
      </c>
      <c r="E167" s="593"/>
      <c r="F167" s="449"/>
      <c r="G167" s="245"/>
      <c r="H167" s="592">
        <v>0</v>
      </c>
      <c r="I167" s="476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288</v>
      </c>
      <c r="E168" s="671"/>
      <c r="F168" s="455"/>
      <c r="G168" s="274"/>
      <c r="H168" s="592">
        <v>0</v>
      </c>
      <c r="I168" s="476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717"/>
      <c r="C169" s="718" t="s">
        <v>1245</v>
      </c>
      <c r="D169" s="719" t="s">
        <v>1727</v>
      </c>
      <c r="E169" s="672"/>
      <c r="F169" s="720">
        <f>SUM(F22,F28,F33,F39,F47,F52,F58,F61,F64,F65,F72,F73,F74,F90,F93,F94,F108,F112,F121,F125,F137,F138,F139,F142,F151,F160)</f>
        <v>0</v>
      </c>
      <c r="G169" s="720">
        <f>SUM(G22,G28,G33,G39,G47,G52,G58,G61,G64,G65,G72,G73,G74,G90,G93,G94,G108,G112,G121,G125,G137,G138,G139,G142,G151,G160)</f>
        <v>0</v>
      </c>
      <c r="H169" s="720">
        <f>SUM(H22,H28,H33,H39,H47,H52,H58,H61,H64,H65,H72,H73,H74,H90,H93,H94,H108,H112,H121,H125,H137,H138,H139,H142,H151,H160)</f>
        <v>0</v>
      </c>
      <c r="I169" s="720">
        <f>SUM(I22,I28,I33,I39,I47,I52,I58,I61,I64,I65,I72,I73,I74,I90,I93,I94,I108,I112,I121,I125,I137,I138,I139,I142,I151,I160)</f>
        <v>0</v>
      </c>
      <c r="J169" s="221">
        <v>1</v>
      </c>
      <c r="K169" s="222"/>
      <c r="L169" s="215"/>
      <c r="M169" s="215"/>
      <c r="N169" s="219"/>
      <c r="O169" s="219"/>
      <c r="P169" s="223"/>
      <c r="Q169" s="215"/>
      <c r="R169" s="215"/>
      <c r="S169" s="219"/>
      <c r="T169" s="219"/>
      <c r="U169" s="215"/>
      <c r="V169" s="219"/>
      <c r="W169" s="219"/>
      <c r="X169" s="215"/>
      <c r="Y169" s="215"/>
    </row>
    <row r="170" spans="1:23" ht="30" customHeight="1">
      <c r="A170" s="766">
        <v>113</v>
      </c>
      <c r="B170" s="765"/>
      <c r="C170" s="766"/>
      <c r="D170" s="764" t="s">
        <v>1724</v>
      </c>
      <c r="E170" s="593"/>
      <c r="F170" s="592">
        <v>0</v>
      </c>
      <c r="G170" s="448"/>
      <c r="H170" s="592">
        <v>0</v>
      </c>
      <c r="I170" s="592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L171" s="215"/>
      <c r="M171" s="215"/>
      <c r="N171" s="219"/>
      <c r="O171" s="219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2:16" s="227" customFormat="1" ht="15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2:16" s="227" customFormat="1" ht="39" customHeight="1">
      <c r="B174" s="876" t="str">
        <f>$B$7</f>
        <v>БЮДЖЕТ - НАЧАЛЕН ПЛАН
ПО ПЪЛНА ЕДИННА БЮДЖЕТНА КЛАСИФИКАЦИЯ</v>
      </c>
      <c r="C174" s="877"/>
      <c r="D174" s="877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2:16" s="227" customFormat="1" ht="15.75">
      <c r="B175" s="215"/>
      <c r="C175" s="215"/>
      <c r="D175" s="228"/>
      <c r="E175" s="596" t="s">
        <v>1659</v>
      </c>
      <c r="F175" s="596" t="s">
        <v>1527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2:16" s="227" customFormat="1" ht="38.25" customHeight="1">
      <c r="B176" s="878" t="str">
        <f>$B$9</f>
        <v>OBRAZOVANIE</v>
      </c>
      <c r="C176" s="879"/>
      <c r="D176" s="880"/>
      <c r="E176" s="578">
        <f>$E$9</f>
        <v>44562</v>
      </c>
      <c r="F176" s="579">
        <f>$F$9</f>
        <v>44926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595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902" t="str">
        <f>$B$12</f>
        <v>Мадан</v>
      </c>
      <c r="C179" s="903"/>
      <c r="D179" s="904"/>
      <c r="E179" s="594" t="s">
        <v>1660</v>
      </c>
      <c r="F179" s="580" t="str">
        <f>$F$12</f>
        <v>7106</v>
      </c>
      <c r="G179" s="278"/>
      <c r="H179" s="278"/>
      <c r="I179" s="278"/>
      <c r="J179" s="221">
        <v>1</v>
      </c>
      <c r="K179" s="222"/>
      <c r="L179" s="910"/>
      <c r="M179" s="911"/>
      <c r="N179" s="911"/>
      <c r="O179" s="282"/>
      <c r="P179" s="223"/>
      <c r="Q179" s="910"/>
      <c r="R179" s="911"/>
      <c r="S179" s="911"/>
      <c r="T179" s="282"/>
      <c r="U179" s="215"/>
      <c r="V179" s="219"/>
      <c r="W179" s="282"/>
    </row>
    <row r="180" spans="2:23" s="227" customFormat="1" ht="15.75">
      <c r="B180" s="581" t="str">
        <f>$B$13</f>
        <v>(наименование на първостепенния разпоредител с бюджет)</v>
      </c>
      <c r="C180" s="215"/>
      <c r="D180" s="216"/>
      <c r="E180" s="281" t="s">
        <v>1661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C182" s="215"/>
      <c r="D182" s="228"/>
      <c r="E182" s="278"/>
      <c r="F182" s="281"/>
      <c r="G182" s="281"/>
      <c r="H182" s="281"/>
      <c r="I182" s="281" t="s">
        <v>1662</v>
      </c>
      <c r="J182" s="221">
        <v>1</v>
      </c>
      <c r="K182" s="222"/>
      <c r="L182" s="283" t="s">
        <v>91</v>
      </c>
      <c r="M182" s="278"/>
      <c r="N182" s="282"/>
      <c r="O182" s="284" t="s">
        <v>1662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1662</v>
      </c>
    </row>
    <row r="183" spans="2:24" s="227" customFormat="1" ht="31.5" customHeight="1" thickBot="1">
      <c r="B183" s="599"/>
      <c r="C183" s="600"/>
      <c r="D183" s="601" t="s">
        <v>1246</v>
      </c>
      <c r="E183" s="721"/>
      <c r="F183" s="919" t="s">
        <v>1463</v>
      </c>
      <c r="G183" s="920"/>
      <c r="H183" s="920"/>
      <c r="I183" s="921"/>
      <c r="J183" s="221">
        <v>1</v>
      </c>
      <c r="K183" s="222"/>
      <c r="L183" s="912" t="s">
        <v>1784</v>
      </c>
      <c r="M183" s="912" t="s">
        <v>1785</v>
      </c>
      <c r="N183" s="914" t="s">
        <v>1786</v>
      </c>
      <c r="O183" s="914" t="s">
        <v>93</v>
      </c>
      <c r="P183" s="222"/>
      <c r="Q183" s="914" t="s">
        <v>1787</v>
      </c>
      <c r="R183" s="914" t="s">
        <v>1788</v>
      </c>
      <c r="S183" s="914" t="s">
        <v>1789</v>
      </c>
      <c r="T183" s="914" t="s">
        <v>94</v>
      </c>
      <c r="U183" s="289" t="s">
        <v>95</v>
      </c>
      <c r="V183" s="289"/>
      <c r="W183" s="290"/>
      <c r="X183" s="917" t="s">
        <v>96</v>
      </c>
    </row>
    <row r="184" spans="2:24" s="227" customFormat="1" ht="44.25" customHeight="1" thickBot="1">
      <c r="B184" s="602" t="s">
        <v>1578</v>
      </c>
      <c r="C184" s="603" t="s">
        <v>1663</v>
      </c>
      <c r="D184" s="604" t="s">
        <v>1004</v>
      </c>
      <c r="E184" s="672"/>
      <c r="F184" s="605" t="str">
        <f>+F20</f>
        <v>държавни дейности</v>
      </c>
      <c r="G184" s="605" t="str">
        <f>+G20</f>
        <v>местни дейности</v>
      </c>
      <c r="H184" s="605" t="str">
        <f>+H20</f>
        <v>дофинансиране</v>
      </c>
      <c r="I184" s="606" t="str">
        <f>+I20</f>
        <v>Общо</v>
      </c>
      <c r="J184" s="221">
        <v>1</v>
      </c>
      <c r="K184" s="222"/>
      <c r="L184" s="913"/>
      <c r="M184" s="913"/>
      <c r="N184" s="915"/>
      <c r="O184" s="915"/>
      <c r="P184" s="222"/>
      <c r="Q184" s="916"/>
      <c r="R184" s="916"/>
      <c r="S184" s="916"/>
      <c r="T184" s="916"/>
      <c r="U184" s="293">
        <f>$C$3</f>
        <v>2022</v>
      </c>
      <c r="V184" s="293">
        <f>$C$3+1</f>
        <v>2023</v>
      </c>
      <c r="W184" s="293" t="str">
        <f>CONCATENATE("след ",$C$3+1)</f>
        <v>след 2023</v>
      </c>
      <c r="X184" s="918"/>
    </row>
    <row r="185" spans="2:24" s="227" customFormat="1" ht="18.75" thickBot="1">
      <c r="B185" s="508"/>
      <c r="C185" s="294"/>
      <c r="D185" s="295" t="s">
        <v>1247</v>
      </c>
      <c r="E185" s="672"/>
      <c r="F185" s="296"/>
      <c r="G185" s="296"/>
      <c r="H185" s="483"/>
      <c r="I185" s="483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1029</v>
      </c>
      <c r="V185" s="299" t="s">
        <v>1030</v>
      </c>
      <c r="W185" s="299" t="s">
        <v>1031</v>
      </c>
      <c r="X185" s="300" t="s">
        <v>1032</v>
      </c>
    </row>
    <row r="186" spans="2:24" s="227" customFormat="1" ht="78.75" customHeight="1" thickBot="1">
      <c r="B186" s="301"/>
      <c r="C186" s="302"/>
      <c r="D186" s="301"/>
      <c r="E186" s="618"/>
      <c r="F186" s="303"/>
      <c r="G186" s="303"/>
      <c r="H186" s="303"/>
      <c r="I186" s="303"/>
      <c r="J186" s="221">
        <v>1</v>
      </c>
      <c r="K186" s="222"/>
      <c r="L186" s="304" t="s">
        <v>1033</v>
      </c>
      <c r="M186" s="304" t="s">
        <v>1033</v>
      </c>
      <c r="N186" s="304" t="s">
        <v>1034</v>
      </c>
      <c r="O186" s="304" t="s">
        <v>1035</v>
      </c>
      <c r="P186" s="305"/>
      <c r="Q186" s="304" t="s">
        <v>1033</v>
      </c>
      <c r="R186" s="304" t="s">
        <v>1033</v>
      </c>
      <c r="S186" s="304" t="s">
        <v>1036</v>
      </c>
      <c r="T186" s="304" t="s">
        <v>1037</v>
      </c>
      <c r="U186" s="304" t="s">
        <v>1033</v>
      </c>
      <c r="V186" s="304" t="s">
        <v>1033</v>
      </c>
      <c r="W186" s="304" t="s">
        <v>1033</v>
      </c>
      <c r="X186" s="306" t="s">
        <v>1038</v>
      </c>
    </row>
    <row r="187" spans="1:25" s="247" customFormat="1" ht="34.5" customHeight="1" thickBot="1">
      <c r="A187" s="259">
        <v>5</v>
      </c>
      <c r="B187" s="597">
        <v>100</v>
      </c>
      <c r="C187" s="908" t="s">
        <v>1248</v>
      </c>
      <c r="D187" s="908"/>
      <c r="E187" s="598"/>
      <c r="F187" s="598">
        <f>SUMIF($B$607:$B$12312,$B187,F$607:F$12312)</f>
        <v>1531383</v>
      </c>
      <c r="G187" s="598">
        <f>SUMIF($B$607:$B$12312,$B187,G$607:G$12312)</f>
        <v>0</v>
      </c>
      <c r="H187" s="598">
        <f>SUMIF($B$607:$B$12312,$B187,H$607:H$12312)</f>
        <v>0</v>
      </c>
      <c r="I187" s="598">
        <f>SUMIF($B$607:$B$12312,$B187,I$607:I$12312)</f>
        <v>1531383</v>
      </c>
      <c r="J187" s="221">
        <f aca="true" t="shared" si="12" ref="J187:J253">(IF($E187&lt;&gt;0,$J$2,IF($I187&lt;&gt;0,$J$2,"")))</f>
        <v>1</v>
      </c>
      <c r="K187" s="244"/>
      <c r="L187" s="497">
        <f>SUMIF($B$607:$B$12312,$B187,L$607:L$12312)</f>
        <v>0</v>
      </c>
      <c r="M187" s="498">
        <f>SUMIF($B$607:$B$12312,$B187,M$607:M$12312)</f>
        <v>0</v>
      </c>
      <c r="N187" s="498">
        <f>SUMIF($B$607:$B$12312,$B187,N$607:N$12312)</f>
        <v>1531383</v>
      </c>
      <c r="O187" s="498">
        <f>SUMIF($B$607:$B$12312,$B187,O$607:O$12312)</f>
        <v>-1531383</v>
      </c>
      <c r="P187" s="244"/>
      <c r="Q187" s="662">
        <f aca="true" t="shared" si="13" ref="Q187:W187">SUMIF($B$607:$B$12312,$B187,Q$607:Q$12312)</f>
        <v>0</v>
      </c>
      <c r="R187" s="662">
        <f t="shared" si="13"/>
        <v>0</v>
      </c>
      <c r="S187" s="662">
        <f t="shared" si="13"/>
        <v>0</v>
      </c>
      <c r="T187" s="662">
        <f t="shared" si="13"/>
        <v>0</v>
      </c>
      <c r="U187" s="662">
        <f t="shared" si="13"/>
        <v>0</v>
      </c>
      <c r="V187" s="662">
        <f t="shared" si="13"/>
        <v>0</v>
      </c>
      <c r="W187" s="662">
        <f t="shared" si="13"/>
        <v>0</v>
      </c>
      <c r="X187" s="509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1249</v>
      </c>
      <c r="E188" s="593"/>
      <c r="F188" s="249">
        <f aca="true" t="shared" si="14" ref="F188:I189">SUMIF($C$607:$C$12312,$C188,F$607:F$12312)</f>
        <v>1531383</v>
      </c>
      <c r="G188" s="249">
        <f t="shared" si="14"/>
        <v>0</v>
      </c>
      <c r="H188" s="249">
        <f t="shared" si="14"/>
        <v>0</v>
      </c>
      <c r="I188" s="249">
        <f t="shared" si="14"/>
        <v>1531383</v>
      </c>
      <c r="J188" s="221">
        <f t="shared" si="12"/>
        <v>1</v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1531383</v>
      </c>
      <c r="O188" s="315">
        <f t="shared" si="15"/>
        <v>-1531383</v>
      </c>
      <c r="P188" s="244"/>
      <c r="Q188" s="663">
        <f aca="true" t="shared" si="16" ref="Q188:W189">SUMIF($C$607:$C$12312,$C188,Q$607:Q$12312)</f>
        <v>0</v>
      </c>
      <c r="R188" s="663">
        <f t="shared" si="16"/>
        <v>0</v>
      </c>
      <c r="S188" s="663">
        <f t="shared" si="16"/>
        <v>0</v>
      </c>
      <c r="T188" s="663">
        <f t="shared" si="16"/>
        <v>0</v>
      </c>
      <c r="U188" s="663">
        <f t="shared" si="16"/>
        <v>0</v>
      </c>
      <c r="V188" s="663">
        <f t="shared" si="16"/>
        <v>0</v>
      </c>
      <c r="W188" s="663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1250</v>
      </c>
      <c r="E189" s="593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663">
        <f t="shared" si="16"/>
        <v>0</v>
      </c>
      <c r="R189" s="663">
        <f t="shared" si="16"/>
        <v>0</v>
      </c>
      <c r="S189" s="663">
        <f t="shared" si="16"/>
        <v>0</v>
      </c>
      <c r="T189" s="663">
        <f t="shared" si="16"/>
        <v>0</v>
      </c>
      <c r="U189" s="663">
        <f t="shared" si="16"/>
        <v>0</v>
      </c>
      <c r="V189" s="663">
        <f t="shared" si="16"/>
        <v>0</v>
      </c>
      <c r="W189" s="663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7">
        <v>200</v>
      </c>
      <c r="C190" s="908" t="s">
        <v>1251</v>
      </c>
      <c r="D190" s="908"/>
      <c r="E190" s="598"/>
      <c r="F190" s="598">
        <f>SUMIF($B$607:$B$12312,$B190,F$607:F$12312)</f>
        <v>0</v>
      </c>
      <c r="G190" s="598">
        <f>SUMIF($B$607:$B$12312,$B190,G$607:G$12312)</f>
        <v>0</v>
      </c>
      <c r="H190" s="598">
        <f>SUMIF($B$607:$B$12312,$B190,H$607:H$12312)</f>
        <v>0</v>
      </c>
      <c r="I190" s="598">
        <f>SUMIF($B$607:$B$12312,$B190,I$607:I$12312)</f>
        <v>0</v>
      </c>
      <c r="J190" s="221">
        <f t="shared" si="12"/>
      </c>
      <c r="K190" s="244"/>
      <c r="L190" s="500">
        <f>SUMIF($B$607:$B$12312,$B190,L$607:L$12312)</f>
        <v>0</v>
      </c>
      <c r="M190" s="501">
        <f>SUMIF($B$607:$B$12312,$B190,M$607:M$12312)</f>
        <v>0</v>
      </c>
      <c r="N190" s="501">
        <f>SUMIF($B$607:$B$12312,$B190,N$607:N$12312)</f>
        <v>0</v>
      </c>
      <c r="O190" s="501">
        <f>SUMIF($B$607:$B$12312,$B190,O$607:O$12312)</f>
        <v>0</v>
      </c>
      <c r="P190" s="244"/>
      <c r="Q190" s="664">
        <f aca="true" t="shared" si="18" ref="Q190:W190">SUMIF($B$607:$B$12312,$B190,Q$607:Q$12312)</f>
        <v>0</v>
      </c>
      <c r="R190" s="664">
        <f t="shared" si="18"/>
        <v>0</v>
      </c>
      <c r="S190" s="664">
        <f t="shared" si="18"/>
        <v>0</v>
      </c>
      <c r="T190" s="664">
        <f t="shared" si="18"/>
        <v>0</v>
      </c>
      <c r="U190" s="664">
        <f t="shared" si="18"/>
        <v>0</v>
      </c>
      <c r="V190" s="664">
        <f t="shared" si="18"/>
        <v>0</v>
      </c>
      <c r="W190" s="664">
        <f t="shared" si="18"/>
        <v>0</v>
      </c>
      <c r="X190" s="499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1252</v>
      </c>
      <c r="E191" s="593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663">
        <f aca="true" t="shared" si="21" ref="Q191:W195">SUMIF($C$607:$C$12312,$C191,Q$607:Q$12312)</f>
        <v>0</v>
      </c>
      <c r="R191" s="663">
        <f t="shared" si="21"/>
        <v>0</v>
      </c>
      <c r="S191" s="663">
        <f t="shared" si="21"/>
        <v>0</v>
      </c>
      <c r="T191" s="663">
        <f t="shared" si="21"/>
        <v>0</v>
      </c>
      <c r="U191" s="663">
        <f t="shared" si="21"/>
        <v>0</v>
      </c>
      <c r="V191" s="663">
        <f t="shared" si="21"/>
        <v>0</v>
      </c>
      <c r="W191" s="663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1253</v>
      </c>
      <c r="E192" s="593"/>
      <c r="F192" s="249">
        <f t="shared" si="19"/>
        <v>0</v>
      </c>
      <c r="G192" s="249">
        <f t="shared" si="19"/>
        <v>0</v>
      </c>
      <c r="H192" s="249">
        <f t="shared" si="19"/>
        <v>0</v>
      </c>
      <c r="I192" s="249">
        <f t="shared" si="19"/>
        <v>0</v>
      </c>
      <c r="J192" s="221">
        <f t="shared" si="12"/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0</v>
      </c>
      <c r="O192" s="315">
        <f t="shared" si="20"/>
        <v>0</v>
      </c>
      <c r="P192" s="244"/>
      <c r="Q192" s="663">
        <f t="shared" si="21"/>
        <v>0</v>
      </c>
      <c r="R192" s="663">
        <f t="shared" si="21"/>
        <v>0</v>
      </c>
      <c r="S192" s="663">
        <f t="shared" si="21"/>
        <v>0</v>
      </c>
      <c r="T192" s="663">
        <f t="shared" si="21"/>
        <v>0</v>
      </c>
      <c r="U192" s="663">
        <f t="shared" si="21"/>
        <v>0</v>
      </c>
      <c r="V192" s="663">
        <f t="shared" si="21"/>
        <v>0</v>
      </c>
      <c r="W192" s="663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904</v>
      </c>
      <c r="E193" s="593"/>
      <c r="F193" s="249">
        <f t="shared" si="19"/>
        <v>0</v>
      </c>
      <c r="G193" s="249">
        <f t="shared" si="19"/>
        <v>0</v>
      </c>
      <c r="H193" s="249">
        <f t="shared" si="19"/>
        <v>0</v>
      </c>
      <c r="I193" s="249">
        <f t="shared" si="19"/>
        <v>0</v>
      </c>
      <c r="J193" s="221">
        <f t="shared" si="12"/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0</v>
      </c>
      <c r="O193" s="315">
        <f t="shared" si="20"/>
        <v>0</v>
      </c>
      <c r="P193" s="244"/>
      <c r="Q193" s="663">
        <f t="shared" si="21"/>
        <v>0</v>
      </c>
      <c r="R193" s="663">
        <f t="shared" si="21"/>
        <v>0</v>
      </c>
      <c r="S193" s="663">
        <f t="shared" si="21"/>
        <v>0</v>
      </c>
      <c r="T193" s="663">
        <f t="shared" si="21"/>
        <v>0</v>
      </c>
      <c r="U193" s="663">
        <f t="shared" si="21"/>
        <v>0</v>
      </c>
      <c r="V193" s="663">
        <f t="shared" si="21"/>
        <v>0</v>
      </c>
      <c r="W193" s="663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905</v>
      </c>
      <c r="E194" s="593"/>
      <c r="F194" s="249">
        <f t="shared" si="19"/>
        <v>0</v>
      </c>
      <c r="G194" s="249">
        <f t="shared" si="19"/>
        <v>0</v>
      </c>
      <c r="H194" s="249">
        <f t="shared" si="19"/>
        <v>0</v>
      </c>
      <c r="I194" s="249">
        <f t="shared" si="19"/>
        <v>0</v>
      </c>
      <c r="J194" s="221">
        <f t="shared" si="12"/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0</v>
      </c>
      <c r="O194" s="315">
        <f t="shared" si="20"/>
        <v>0</v>
      </c>
      <c r="P194" s="244"/>
      <c r="Q194" s="663">
        <f t="shared" si="21"/>
        <v>0</v>
      </c>
      <c r="R194" s="663">
        <f t="shared" si="21"/>
        <v>0</v>
      </c>
      <c r="S194" s="663">
        <f t="shared" si="21"/>
        <v>0</v>
      </c>
      <c r="T194" s="663">
        <f t="shared" si="21"/>
        <v>0</v>
      </c>
      <c r="U194" s="663">
        <f t="shared" si="21"/>
        <v>0</v>
      </c>
      <c r="V194" s="663">
        <f t="shared" si="21"/>
        <v>0</v>
      </c>
      <c r="W194" s="663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906</v>
      </c>
      <c r="E195" s="593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663">
        <f t="shared" si="21"/>
        <v>0</v>
      </c>
      <c r="R195" s="663">
        <f t="shared" si="21"/>
        <v>0</v>
      </c>
      <c r="S195" s="663">
        <f t="shared" si="21"/>
        <v>0</v>
      </c>
      <c r="T195" s="663">
        <f t="shared" si="21"/>
        <v>0</v>
      </c>
      <c r="U195" s="663">
        <f t="shared" si="21"/>
        <v>0</v>
      </c>
      <c r="V195" s="663">
        <f t="shared" si="21"/>
        <v>0</v>
      </c>
      <c r="W195" s="663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7">
        <v>500</v>
      </c>
      <c r="C196" s="908" t="s">
        <v>206</v>
      </c>
      <c r="D196" s="908"/>
      <c r="E196" s="598"/>
      <c r="F196" s="598">
        <f>SUMIF($B$607:$B$12312,$B196,F$607:F$12312)</f>
        <v>0</v>
      </c>
      <c r="G196" s="598">
        <f>SUMIF($B$607:$B$12312,$B196,G$607:G$12312)</f>
        <v>0</v>
      </c>
      <c r="H196" s="598">
        <f>SUMIF($B$607:$B$12312,$B196,H$607:H$12312)</f>
        <v>0</v>
      </c>
      <c r="I196" s="598">
        <f>SUMIF($B$607:$B$12312,$B196,I$607:I$12312)</f>
        <v>0</v>
      </c>
      <c r="J196" s="221">
        <f t="shared" si="12"/>
      </c>
      <c r="K196" s="244"/>
      <c r="L196" s="500">
        <f>SUMIF($B$607:$B$12312,$B196,L$607:L$12312)</f>
        <v>0</v>
      </c>
      <c r="M196" s="501">
        <f>SUMIF($B$607:$B$12312,$B196,M$607:M$12312)</f>
        <v>0</v>
      </c>
      <c r="N196" s="501">
        <f>SUMIF($B$607:$B$12312,$B196,N$607:N$12312)</f>
        <v>0</v>
      </c>
      <c r="O196" s="501">
        <f>SUMIF($B$607:$B$12312,$B196,O$607:O$12312)</f>
        <v>0</v>
      </c>
      <c r="P196" s="244"/>
      <c r="Q196" s="664">
        <f aca="true" t="shared" si="22" ref="Q196:W196">SUMIF($B$607:$B$12312,$B196,Q$607:Q$12312)</f>
        <v>0</v>
      </c>
      <c r="R196" s="664">
        <f t="shared" si="22"/>
        <v>0</v>
      </c>
      <c r="S196" s="664">
        <f t="shared" si="22"/>
        <v>0</v>
      </c>
      <c r="T196" s="664">
        <f t="shared" si="22"/>
        <v>0</v>
      </c>
      <c r="U196" s="664">
        <f t="shared" si="22"/>
        <v>0</v>
      </c>
      <c r="V196" s="664">
        <f t="shared" si="22"/>
        <v>0</v>
      </c>
      <c r="W196" s="664">
        <f t="shared" si="22"/>
        <v>0</v>
      </c>
      <c r="X196" s="499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6" t="s">
        <v>207</v>
      </c>
      <c r="E197" s="593"/>
      <c r="F197" s="249">
        <f aca="true" t="shared" si="23" ref="F197:I203">SUMIF($C$607:$C$12312,$C197,F$607:F$12312)</f>
        <v>0</v>
      </c>
      <c r="G197" s="249">
        <f t="shared" si="23"/>
        <v>0</v>
      </c>
      <c r="H197" s="249">
        <f t="shared" si="23"/>
        <v>0</v>
      </c>
      <c r="I197" s="249">
        <f t="shared" si="23"/>
        <v>0</v>
      </c>
      <c r="J197" s="221">
        <f t="shared" si="12"/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0</v>
      </c>
      <c r="O197" s="315">
        <f t="shared" si="24"/>
        <v>0</v>
      </c>
      <c r="P197" s="244"/>
      <c r="Q197" s="663">
        <f aca="true" t="shared" si="25" ref="Q197:W203">SUMIF($C$607:$C$12312,$C197,Q$607:Q$12312)</f>
        <v>0</v>
      </c>
      <c r="R197" s="663">
        <f t="shared" si="25"/>
        <v>0</v>
      </c>
      <c r="S197" s="663">
        <f t="shared" si="25"/>
        <v>0</v>
      </c>
      <c r="T197" s="663">
        <f t="shared" si="25"/>
        <v>0</v>
      </c>
      <c r="U197" s="663">
        <f t="shared" si="25"/>
        <v>0</v>
      </c>
      <c r="V197" s="663">
        <f t="shared" si="25"/>
        <v>0</v>
      </c>
      <c r="W197" s="663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7" t="s">
        <v>208</v>
      </c>
      <c r="E198" s="593"/>
      <c r="F198" s="249">
        <f t="shared" si="23"/>
        <v>0</v>
      </c>
      <c r="G198" s="249">
        <f t="shared" si="23"/>
        <v>0</v>
      </c>
      <c r="H198" s="249">
        <f t="shared" si="23"/>
        <v>0</v>
      </c>
      <c r="I198" s="249">
        <f t="shared" si="23"/>
        <v>0</v>
      </c>
      <c r="J198" s="221">
        <f t="shared" si="12"/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0</v>
      </c>
      <c r="O198" s="315">
        <f t="shared" si="24"/>
        <v>0</v>
      </c>
      <c r="P198" s="244"/>
      <c r="Q198" s="663">
        <f t="shared" si="25"/>
        <v>0</v>
      </c>
      <c r="R198" s="663">
        <f t="shared" si="25"/>
        <v>0</v>
      </c>
      <c r="S198" s="663">
        <f t="shared" si="25"/>
        <v>0</v>
      </c>
      <c r="T198" s="663">
        <f t="shared" si="25"/>
        <v>0</v>
      </c>
      <c r="U198" s="663">
        <f t="shared" si="25"/>
        <v>0</v>
      </c>
      <c r="V198" s="663">
        <f t="shared" si="25"/>
        <v>0</v>
      </c>
      <c r="W198" s="663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7" t="s">
        <v>1679</v>
      </c>
      <c r="E199" s="593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3">
        <f t="shared" si="25"/>
        <v>0</v>
      </c>
      <c r="R199" s="663">
        <f t="shared" si="25"/>
        <v>0</v>
      </c>
      <c r="S199" s="663">
        <f t="shared" si="25"/>
        <v>0</v>
      </c>
      <c r="T199" s="663">
        <f t="shared" si="25"/>
        <v>0</v>
      </c>
      <c r="U199" s="663">
        <f t="shared" si="25"/>
        <v>0</v>
      </c>
      <c r="V199" s="663">
        <f t="shared" si="25"/>
        <v>0</v>
      </c>
      <c r="W199" s="663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8" t="s">
        <v>209</v>
      </c>
      <c r="E200" s="593"/>
      <c r="F200" s="249">
        <f t="shared" si="23"/>
        <v>0</v>
      </c>
      <c r="G200" s="249">
        <f t="shared" si="23"/>
        <v>0</v>
      </c>
      <c r="H200" s="249">
        <f t="shared" si="23"/>
        <v>0</v>
      </c>
      <c r="I200" s="249">
        <f t="shared" si="23"/>
        <v>0</v>
      </c>
      <c r="J200" s="221">
        <f t="shared" si="12"/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0</v>
      </c>
      <c r="O200" s="315">
        <f t="shared" si="24"/>
        <v>0</v>
      </c>
      <c r="P200" s="244"/>
      <c r="Q200" s="663">
        <f t="shared" si="25"/>
        <v>0</v>
      </c>
      <c r="R200" s="663">
        <f t="shared" si="25"/>
        <v>0</v>
      </c>
      <c r="S200" s="663">
        <f t="shared" si="25"/>
        <v>0</v>
      </c>
      <c r="T200" s="663">
        <f t="shared" si="25"/>
        <v>0</v>
      </c>
      <c r="U200" s="663">
        <f t="shared" si="25"/>
        <v>0</v>
      </c>
      <c r="V200" s="663">
        <f t="shared" si="25"/>
        <v>0</v>
      </c>
      <c r="W200" s="663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7" t="s">
        <v>210</v>
      </c>
      <c r="E201" s="593"/>
      <c r="F201" s="249">
        <f t="shared" si="23"/>
        <v>0</v>
      </c>
      <c r="G201" s="249">
        <f t="shared" si="23"/>
        <v>0</v>
      </c>
      <c r="H201" s="249">
        <f t="shared" si="23"/>
        <v>0</v>
      </c>
      <c r="I201" s="249">
        <f t="shared" si="23"/>
        <v>0</v>
      </c>
      <c r="J201" s="221">
        <f t="shared" si="12"/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0</v>
      </c>
      <c r="O201" s="315">
        <f t="shared" si="24"/>
        <v>0</v>
      </c>
      <c r="P201" s="244"/>
      <c r="Q201" s="663">
        <f t="shared" si="25"/>
        <v>0</v>
      </c>
      <c r="R201" s="663">
        <f t="shared" si="25"/>
        <v>0</v>
      </c>
      <c r="S201" s="663">
        <f t="shared" si="25"/>
        <v>0</v>
      </c>
      <c r="T201" s="663">
        <f t="shared" si="25"/>
        <v>0</v>
      </c>
      <c r="U201" s="663">
        <f t="shared" si="25"/>
        <v>0</v>
      </c>
      <c r="V201" s="663">
        <f t="shared" si="25"/>
        <v>0</v>
      </c>
      <c r="W201" s="663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7" t="s">
        <v>1684</v>
      </c>
      <c r="E202" s="593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3">
        <f t="shared" si="25"/>
        <v>0</v>
      </c>
      <c r="R202" s="663">
        <f t="shared" si="25"/>
        <v>0</v>
      </c>
      <c r="S202" s="663">
        <f t="shared" si="25"/>
        <v>0</v>
      </c>
      <c r="T202" s="663">
        <f t="shared" si="25"/>
        <v>0</v>
      </c>
      <c r="U202" s="663">
        <f t="shared" si="25"/>
        <v>0</v>
      </c>
      <c r="V202" s="663">
        <f t="shared" si="25"/>
        <v>0</v>
      </c>
      <c r="W202" s="663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59" t="s">
        <v>211</v>
      </c>
      <c r="E203" s="593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3">
        <f t="shared" si="25"/>
        <v>0</v>
      </c>
      <c r="R203" s="663">
        <f t="shared" si="25"/>
        <v>0</v>
      </c>
      <c r="S203" s="663">
        <f t="shared" si="25"/>
        <v>0</v>
      </c>
      <c r="T203" s="663">
        <f t="shared" si="25"/>
        <v>0</v>
      </c>
      <c r="U203" s="663">
        <f t="shared" si="25"/>
        <v>0</v>
      </c>
      <c r="V203" s="663">
        <f t="shared" si="25"/>
        <v>0</v>
      </c>
      <c r="W203" s="663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597">
        <v>800</v>
      </c>
      <c r="C204" s="908" t="s">
        <v>212</v>
      </c>
      <c r="D204" s="908"/>
      <c r="E204" s="598"/>
      <c r="F204" s="598">
        <f aca="true" t="shared" si="26" ref="F204:I205">SUMIF($B$607:$B$12312,$B204,F$607:F$12312)</f>
        <v>0</v>
      </c>
      <c r="G204" s="598">
        <f t="shared" si="26"/>
        <v>0</v>
      </c>
      <c r="H204" s="598">
        <f t="shared" si="26"/>
        <v>0</v>
      </c>
      <c r="I204" s="598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5">
        <f aca="true" t="shared" si="28" ref="Q204:W205">SUMIF($B$607:$B$12312,$B204,Q$607:Q$12312)</f>
        <v>0</v>
      </c>
      <c r="R204" s="665">
        <f t="shared" si="28"/>
        <v>0</v>
      </c>
      <c r="S204" s="665">
        <f t="shared" si="28"/>
        <v>0</v>
      </c>
      <c r="T204" s="665">
        <f t="shared" si="28"/>
        <v>0</v>
      </c>
      <c r="U204" s="665">
        <f t="shared" si="28"/>
        <v>0</v>
      </c>
      <c r="V204" s="665">
        <f t="shared" si="28"/>
        <v>0</v>
      </c>
      <c r="W204" s="665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597">
        <v>1000</v>
      </c>
      <c r="C205" s="908" t="s">
        <v>213</v>
      </c>
      <c r="D205" s="908"/>
      <c r="E205" s="598"/>
      <c r="F205" s="598">
        <f t="shared" si="26"/>
        <v>0</v>
      </c>
      <c r="G205" s="598">
        <f t="shared" si="26"/>
        <v>0</v>
      </c>
      <c r="H205" s="598">
        <f t="shared" si="26"/>
        <v>197393</v>
      </c>
      <c r="I205" s="598">
        <f t="shared" si="26"/>
        <v>197393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197393</v>
      </c>
      <c r="O205" s="317">
        <f t="shared" si="27"/>
        <v>-197393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197393</v>
      </c>
      <c r="T205" s="316">
        <f t="shared" si="28"/>
        <v>-197393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-197393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214</v>
      </c>
      <c r="E206" s="593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215</v>
      </c>
      <c r="E207" s="593"/>
      <c r="F207" s="249">
        <f t="shared" si="29"/>
        <v>0</v>
      </c>
      <c r="G207" s="249">
        <f t="shared" si="29"/>
        <v>0</v>
      </c>
      <c r="H207" s="249">
        <f t="shared" si="29"/>
        <v>0</v>
      </c>
      <c r="I207" s="249">
        <f t="shared" si="29"/>
        <v>0</v>
      </c>
      <c r="J207" s="221">
        <f t="shared" si="12"/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0</v>
      </c>
      <c r="O207" s="315">
        <f t="shared" si="30"/>
        <v>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0</v>
      </c>
      <c r="T207" s="314">
        <f t="shared" si="31"/>
        <v>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216</v>
      </c>
      <c r="E208" s="593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>
        <f t="shared" si="12"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4" ht="18.75" thickBot="1">
      <c r="A209" s="260">
        <v>145</v>
      </c>
      <c r="B209" s="136"/>
      <c r="C209" s="137">
        <v>1014</v>
      </c>
      <c r="D209" s="145" t="s">
        <v>217</v>
      </c>
      <c r="E209" s="593"/>
      <c r="F209" s="249">
        <f t="shared" si="29"/>
        <v>0</v>
      </c>
      <c r="G209" s="249">
        <f t="shared" si="29"/>
        <v>0</v>
      </c>
      <c r="H209" s="249">
        <f t="shared" si="29"/>
        <v>0</v>
      </c>
      <c r="I209" s="249">
        <f t="shared" si="29"/>
        <v>0</v>
      </c>
      <c r="J209" s="221">
        <f t="shared" si="12"/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0</v>
      </c>
      <c r="O209" s="315">
        <f t="shared" si="30"/>
        <v>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0</v>
      </c>
      <c r="T209" s="314">
        <f t="shared" si="31"/>
        <v>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0</v>
      </c>
    </row>
    <row r="210" spans="1:24" ht="18.75" thickBot="1">
      <c r="A210" s="260">
        <v>150</v>
      </c>
      <c r="B210" s="136"/>
      <c r="C210" s="137">
        <v>1015</v>
      </c>
      <c r="D210" s="145" t="s">
        <v>218</v>
      </c>
      <c r="E210" s="593"/>
      <c r="F210" s="249">
        <f t="shared" si="29"/>
        <v>0</v>
      </c>
      <c r="G210" s="249">
        <f t="shared" si="29"/>
        <v>0</v>
      </c>
      <c r="H210" s="249">
        <f t="shared" si="29"/>
        <v>0</v>
      </c>
      <c r="I210" s="249">
        <f t="shared" si="29"/>
        <v>0</v>
      </c>
      <c r="J210" s="221">
        <f t="shared" si="12"/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0</v>
      </c>
      <c r="O210" s="315">
        <f t="shared" si="30"/>
        <v>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0</v>
      </c>
      <c r="T210" s="314">
        <f t="shared" si="31"/>
        <v>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0</v>
      </c>
    </row>
    <row r="211" spans="1:24" ht="18.75" thickBot="1">
      <c r="A211" s="260">
        <v>155</v>
      </c>
      <c r="B211" s="136"/>
      <c r="C211" s="137">
        <v>1016</v>
      </c>
      <c r="D211" s="145" t="s">
        <v>219</v>
      </c>
      <c r="E211" s="593"/>
      <c r="F211" s="249">
        <f t="shared" si="29"/>
        <v>0</v>
      </c>
      <c r="G211" s="249">
        <f t="shared" si="29"/>
        <v>0</v>
      </c>
      <c r="H211" s="249">
        <f t="shared" si="29"/>
        <v>0</v>
      </c>
      <c r="I211" s="249">
        <f t="shared" si="29"/>
        <v>0</v>
      </c>
      <c r="J211" s="221">
        <f t="shared" si="12"/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0</v>
      </c>
      <c r="O211" s="315">
        <f t="shared" si="30"/>
        <v>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0</v>
      </c>
      <c r="T211" s="314">
        <f t="shared" si="31"/>
        <v>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0</v>
      </c>
    </row>
    <row r="212" spans="1:24" ht="18.75" thickBot="1">
      <c r="A212" s="260">
        <v>160</v>
      </c>
      <c r="B212" s="140"/>
      <c r="C212" s="164">
        <v>1020</v>
      </c>
      <c r="D212" s="165" t="s">
        <v>220</v>
      </c>
      <c r="E212" s="593"/>
      <c r="F212" s="249">
        <f t="shared" si="29"/>
        <v>0</v>
      </c>
      <c r="G212" s="249">
        <f t="shared" si="29"/>
        <v>0</v>
      </c>
      <c r="H212" s="249">
        <f t="shared" si="29"/>
        <v>197393</v>
      </c>
      <c r="I212" s="249">
        <f t="shared" si="29"/>
        <v>197393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197393</v>
      </c>
      <c r="O212" s="315">
        <f t="shared" si="30"/>
        <v>-197393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197393</v>
      </c>
      <c r="T212" s="314">
        <f t="shared" si="31"/>
        <v>-197393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-197393</v>
      </c>
    </row>
    <row r="213" spans="1:24" ht="18.75" thickBot="1">
      <c r="A213" s="260">
        <v>165</v>
      </c>
      <c r="B213" s="136"/>
      <c r="C213" s="137">
        <v>1030</v>
      </c>
      <c r="D213" s="145" t="s">
        <v>221</v>
      </c>
      <c r="E213" s="593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222</v>
      </c>
      <c r="E214" s="593"/>
      <c r="F214" s="249">
        <f t="shared" si="29"/>
        <v>0</v>
      </c>
      <c r="G214" s="249">
        <f t="shared" si="29"/>
        <v>0</v>
      </c>
      <c r="H214" s="249">
        <f t="shared" si="29"/>
        <v>0</v>
      </c>
      <c r="I214" s="249">
        <f t="shared" si="29"/>
        <v>0</v>
      </c>
      <c r="J214" s="221">
        <f t="shared" si="12"/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0</v>
      </c>
      <c r="O214" s="315">
        <f t="shared" si="30"/>
        <v>0</v>
      </c>
      <c r="P214" s="244"/>
      <c r="Q214" s="663">
        <f t="shared" si="31"/>
        <v>0</v>
      </c>
      <c r="R214" s="663">
        <f t="shared" si="31"/>
        <v>0</v>
      </c>
      <c r="S214" s="663">
        <f t="shared" si="31"/>
        <v>0</v>
      </c>
      <c r="T214" s="663">
        <f t="shared" si="31"/>
        <v>0</v>
      </c>
      <c r="U214" s="663">
        <f t="shared" si="31"/>
        <v>0</v>
      </c>
      <c r="V214" s="663">
        <f t="shared" si="31"/>
        <v>0</v>
      </c>
      <c r="W214" s="663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223</v>
      </c>
      <c r="E215" s="593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3">
        <f t="shared" si="31"/>
        <v>0</v>
      </c>
      <c r="R215" s="663">
        <f t="shared" si="31"/>
        <v>0</v>
      </c>
      <c r="S215" s="663">
        <f t="shared" si="31"/>
        <v>0</v>
      </c>
      <c r="T215" s="663">
        <f t="shared" si="31"/>
        <v>0</v>
      </c>
      <c r="U215" s="663">
        <f t="shared" si="31"/>
        <v>0</v>
      </c>
      <c r="V215" s="663">
        <f t="shared" si="31"/>
        <v>0</v>
      </c>
      <c r="W215" s="663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1685</v>
      </c>
      <c r="E216" s="593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3">
        <f aca="true" t="shared" si="32" ref="Q216:W222">SUMIF($C$607:$C$12312,$C216,Q$607:Q$12312)</f>
        <v>0</v>
      </c>
      <c r="R216" s="663">
        <f t="shared" si="32"/>
        <v>0</v>
      </c>
      <c r="S216" s="663">
        <f t="shared" si="32"/>
        <v>0</v>
      </c>
      <c r="T216" s="663">
        <f t="shared" si="32"/>
        <v>0</v>
      </c>
      <c r="U216" s="663">
        <f t="shared" si="32"/>
        <v>0</v>
      </c>
      <c r="V216" s="663">
        <f t="shared" si="32"/>
        <v>0</v>
      </c>
      <c r="W216" s="663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224</v>
      </c>
      <c r="E217" s="593"/>
      <c r="F217" s="249">
        <f t="shared" si="29"/>
        <v>0</v>
      </c>
      <c r="G217" s="249">
        <f t="shared" si="29"/>
        <v>0</v>
      </c>
      <c r="H217" s="249">
        <f t="shared" si="29"/>
        <v>0</v>
      </c>
      <c r="I217" s="249">
        <f t="shared" si="29"/>
        <v>0</v>
      </c>
      <c r="J217" s="221">
        <f t="shared" si="12"/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0</v>
      </c>
      <c r="O217" s="315">
        <f t="shared" si="30"/>
        <v>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0</v>
      </c>
      <c r="T217" s="314">
        <f t="shared" si="32"/>
        <v>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0</v>
      </c>
    </row>
    <row r="218" spans="1:24" ht="18.75" thickBot="1">
      <c r="A218" s="260">
        <v>200</v>
      </c>
      <c r="B218" s="136"/>
      <c r="C218" s="168">
        <v>1063</v>
      </c>
      <c r="D218" s="170" t="s">
        <v>1461</v>
      </c>
      <c r="E218" s="593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226</v>
      </c>
      <c r="E219" s="593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227</v>
      </c>
      <c r="E220" s="593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355</v>
      </c>
      <c r="E221" s="593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3">
        <f t="shared" si="32"/>
        <v>0</v>
      </c>
      <c r="R221" s="663">
        <f t="shared" si="32"/>
        <v>0</v>
      </c>
      <c r="S221" s="663">
        <f t="shared" si="32"/>
        <v>0</v>
      </c>
      <c r="T221" s="663">
        <f t="shared" si="32"/>
        <v>0</v>
      </c>
      <c r="U221" s="663">
        <f t="shared" si="32"/>
        <v>0</v>
      </c>
      <c r="V221" s="663">
        <f t="shared" si="32"/>
        <v>0</v>
      </c>
      <c r="W221" s="663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228</v>
      </c>
      <c r="E222" s="593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7">
        <v>1900</v>
      </c>
      <c r="C223" s="908" t="s">
        <v>289</v>
      </c>
      <c r="D223" s="908"/>
      <c r="E223" s="598"/>
      <c r="F223" s="598">
        <f>SUMIF($B$607:$B$12312,$B223,F$607:F$12312)</f>
        <v>0</v>
      </c>
      <c r="G223" s="598">
        <f>SUMIF($B$607:$B$12312,$B223,G$607:G$12312)</f>
        <v>0</v>
      </c>
      <c r="H223" s="598">
        <f>SUMIF($B$607:$B$12312,$B223,H$607:H$12312)</f>
        <v>0</v>
      </c>
      <c r="I223" s="598">
        <f>SUMIF($B$607:$B$12312,$B223,I$607:I$12312)</f>
        <v>0</v>
      </c>
      <c r="J223" s="221">
        <f t="shared" si="12"/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0</v>
      </c>
      <c r="O223" s="317">
        <f>SUMIF($B$607:$B$12312,$B223,O$607:O$12312)</f>
        <v>0</v>
      </c>
      <c r="P223" s="244"/>
      <c r="Q223" s="665">
        <f aca="true" t="shared" si="33" ref="Q223:W223">SUMIF($B$607:$B$12312,$B223,Q$607:Q$12312)</f>
        <v>0</v>
      </c>
      <c r="R223" s="665">
        <f t="shared" si="33"/>
        <v>0</v>
      </c>
      <c r="S223" s="665">
        <f t="shared" si="33"/>
        <v>0</v>
      </c>
      <c r="T223" s="665">
        <f t="shared" si="33"/>
        <v>0</v>
      </c>
      <c r="U223" s="665">
        <f t="shared" si="33"/>
        <v>0</v>
      </c>
      <c r="V223" s="665">
        <f t="shared" si="33"/>
        <v>0</v>
      </c>
      <c r="W223" s="665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290</v>
      </c>
      <c r="E224" s="593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3">
        <f aca="true" t="shared" si="36" ref="Q224:W226">SUMIF($C$607:$C$12312,$C224,Q$607:Q$12312)</f>
        <v>0</v>
      </c>
      <c r="R224" s="663">
        <f t="shared" si="36"/>
        <v>0</v>
      </c>
      <c r="S224" s="663">
        <f t="shared" si="36"/>
        <v>0</v>
      </c>
      <c r="T224" s="663">
        <f t="shared" si="36"/>
        <v>0</v>
      </c>
      <c r="U224" s="663">
        <f t="shared" si="36"/>
        <v>0</v>
      </c>
      <c r="V224" s="663">
        <f t="shared" si="36"/>
        <v>0</v>
      </c>
      <c r="W224" s="663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291</v>
      </c>
      <c r="E225" s="593"/>
      <c r="F225" s="249">
        <f t="shared" si="34"/>
        <v>0</v>
      </c>
      <c r="G225" s="249">
        <f t="shared" si="34"/>
        <v>0</v>
      </c>
      <c r="H225" s="249">
        <f t="shared" si="34"/>
        <v>0</v>
      </c>
      <c r="I225" s="249">
        <f t="shared" si="34"/>
        <v>0</v>
      </c>
      <c r="J225" s="221">
        <f t="shared" si="12"/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0</v>
      </c>
      <c r="O225" s="315">
        <f t="shared" si="35"/>
        <v>0</v>
      </c>
      <c r="P225" s="244"/>
      <c r="Q225" s="663">
        <f t="shared" si="36"/>
        <v>0</v>
      </c>
      <c r="R225" s="663">
        <f t="shared" si="36"/>
        <v>0</v>
      </c>
      <c r="S225" s="663">
        <f t="shared" si="36"/>
        <v>0</v>
      </c>
      <c r="T225" s="663">
        <f t="shared" si="36"/>
        <v>0</v>
      </c>
      <c r="U225" s="663">
        <f t="shared" si="36"/>
        <v>0</v>
      </c>
      <c r="V225" s="663">
        <f t="shared" si="36"/>
        <v>0</v>
      </c>
      <c r="W225" s="663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292</v>
      </c>
      <c r="E226" s="593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3">
        <f t="shared" si="36"/>
        <v>0</v>
      </c>
      <c r="R226" s="663">
        <f t="shared" si="36"/>
        <v>0</v>
      </c>
      <c r="S226" s="663">
        <f t="shared" si="36"/>
        <v>0</v>
      </c>
      <c r="T226" s="663">
        <f t="shared" si="36"/>
        <v>0</v>
      </c>
      <c r="U226" s="663">
        <f t="shared" si="36"/>
        <v>0</v>
      </c>
      <c r="V226" s="663">
        <f t="shared" si="36"/>
        <v>0</v>
      </c>
      <c r="W226" s="663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597">
        <v>2100</v>
      </c>
      <c r="C227" s="908" t="s">
        <v>1070</v>
      </c>
      <c r="D227" s="908"/>
      <c r="E227" s="598"/>
      <c r="F227" s="598">
        <f>SUMIF($B$607:$B$12312,$B227,F$607:F$12312)</f>
        <v>0</v>
      </c>
      <c r="G227" s="598">
        <f>SUMIF($B$607:$B$12312,$B227,G$607:G$12312)</f>
        <v>0</v>
      </c>
      <c r="H227" s="598">
        <f>SUMIF($B$607:$B$12312,$B227,H$607:H$12312)</f>
        <v>0</v>
      </c>
      <c r="I227" s="598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5">
        <f aca="true" t="shared" si="37" ref="Q227:W227">SUMIF($B$607:$B$12312,$B227,Q$607:Q$12312)</f>
        <v>0</v>
      </c>
      <c r="R227" s="665">
        <f t="shared" si="37"/>
        <v>0</v>
      </c>
      <c r="S227" s="665">
        <f t="shared" si="37"/>
        <v>0</v>
      </c>
      <c r="T227" s="665">
        <f t="shared" si="37"/>
        <v>0</v>
      </c>
      <c r="U227" s="665">
        <f t="shared" si="37"/>
        <v>0</v>
      </c>
      <c r="V227" s="665">
        <f t="shared" si="37"/>
        <v>0</v>
      </c>
      <c r="W227" s="665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229</v>
      </c>
      <c r="E228" s="593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3">
        <f aca="true" t="shared" si="40" ref="Q228:W232">SUMIF($C$607:$C$12312,$C228,Q$607:Q$12312)</f>
        <v>0</v>
      </c>
      <c r="R228" s="663">
        <f t="shared" si="40"/>
        <v>0</v>
      </c>
      <c r="S228" s="663">
        <f t="shared" si="40"/>
        <v>0</v>
      </c>
      <c r="T228" s="663">
        <f t="shared" si="40"/>
        <v>0</v>
      </c>
      <c r="U228" s="663">
        <f t="shared" si="40"/>
        <v>0</v>
      </c>
      <c r="V228" s="663">
        <f t="shared" si="40"/>
        <v>0</v>
      </c>
      <c r="W228" s="663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230</v>
      </c>
      <c r="E229" s="593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3">
        <f t="shared" si="40"/>
        <v>0</v>
      </c>
      <c r="R229" s="663">
        <f t="shared" si="40"/>
        <v>0</v>
      </c>
      <c r="S229" s="663">
        <f t="shared" si="40"/>
        <v>0</v>
      </c>
      <c r="T229" s="663">
        <f t="shared" si="40"/>
        <v>0</v>
      </c>
      <c r="U229" s="663">
        <f t="shared" si="40"/>
        <v>0</v>
      </c>
      <c r="V229" s="663">
        <f t="shared" si="40"/>
        <v>0</v>
      </c>
      <c r="W229" s="663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231</v>
      </c>
      <c r="E230" s="593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3">
        <f t="shared" si="40"/>
        <v>0</v>
      </c>
      <c r="R230" s="663">
        <f t="shared" si="40"/>
        <v>0</v>
      </c>
      <c r="S230" s="663">
        <f t="shared" si="40"/>
        <v>0</v>
      </c>
      <c r="T230" s="663">
        <f t="shared" si="40"/>
        <v>0</v>
      </c>
      <c r="U230" s="663">
        <f t="shared" si="40"/>
        <v>0</v>
      </c>
      <c r="V230" s="663">
        <f t="shared" si="40"/>
        <v>0</v>
      </c>
      <c r="W230" s="663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232</v>
      </c>
      <c r="E231" s="593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3">
        <f t="shared" si="40"/>
        <v>0</v>
      </c>
      <c r="R231" s="663">
        <f t="shared" si="40"/>
        <v>0</v>
      </c>
      <c r="S231" s="663">
        <f t="shared" si="40"/>
        <v>0</v>
      </c>
      <c r="T231" s="663">
        <f t="shared" si="40"/>
        <v>0</v>
      </c>
      <c r="U231" s="663">
        <f t="shared" si="40"/>
        <v>0</v>
      </c>
      <c r="V231" s="663">
        <f t="shared" si="40"/>
        <v>0</v>
      </c>
      <c r="W231" s="663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233</v>
      </c>
      <c r="E232" s="593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3">
        <f t="shared" si="40"/>
        <v>0</v>
      </c>
      <c r="R232" s="663">
        <f t="shared" si="40"/>
        <v>0</v>
      </c>
      <c r="S232" s="663">
        <f t="shared" si="40"/>
        <v>0</v>
      </c>
      <c r="T232" s="663">
        <f t="shared" si="40"/>
        <v>0</v>
      </c>
      <c r="U232" s="663">
        <f t="shared" si="40"/>
        <v>0</v>
      </c>
      <c r="V232" s="663">
        <f t="shared" si="40"/>
        <v>0</v>
      </c>
      <c r="W232" s="663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7">
        <v>2200</v>
      </c>
      <c r="C233" s="908" t="s">
        <v>234</v>
      </c>
      <c r="D233" s="908"/>
      <c r="E233" s="598"/>
      <c r="F233" s="598">
        <f>SUMIF($B$607:$B$12312,$B233,F$607:F$12312)</f>
        <v>0</v>
      </c>
      <c r="G233" s="598">
        <f>SUMIF($B$607:$B$12312,$B233,G$607:G$12312)</f>
        <v>0</v>
      </c>
      <c r="H233" s="598">
        <f>SUMIF($B$607:$B$12312,$B233,H$607:H$12312)</f>
        <v>0</v>
      </c>
      <c r="I233" s="598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665">
        <f aca="true" t="shared" si="41" ref="Q233:W233">SUMIF($B$607:$B$12312,$B233,Q$607:Q$12312)</f>
        <v>0</v>
      </c>
      <c r="R233" s="665">
        <f t="shared" si="41"/>
        <v>0</v>
      </c>
      <c r="S233" s="665">
        <f t="shared" si="41"/>
        <v>0</v>
      </c>
      <c r="T233" s="665">
        <f t="shared" si="41"/>
        <v>0</v>
      </c>
      <c r="U233" s="665">
        <f t="shared" si="41"/>
        <v>0</v>
      </c>
      <c r="V233" s="665">
        <f t="shared" si="41"/>
        <v>0</v>
      </c>
      <c r="W233" s="665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356</v>
      </c>
      <c r="E234" s="593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663">
        <f aca="true" t="shared" si="43" ref="L234:O235">SUMIF($C$607:$C$12312,$C234,L$607:L$12312)</f>
        <v>0</v>
      </c>
      <c r="M234" s="667">
        <f t="shared" si="43"/>
        <v>0</v>
      </c>
      <c r="N234" s="667">
        <f t="shared" si="43"/>
        <v>0</v>
      </c>
      <c r="O234" s="667">
        <f t="shared" si="43"/>
        <v>0</v>
      </c>
      <c r="P234" s="244"/>
      <c r="Q234" s="663">
        <f aca="true" t="shared" si="44" ref="Q234:W235">SUMIF($C$607:$C$12312,$C234,Q$607:Q$12312)</f>
        <v>0</v>
      </c>
      <c r="R234" s="663">
        <f t="shared" si="44"/>
        <v>0</v>
      </c>
      <c r="S234" s="663">
        <f t="shared" si="44"/>
        <v>0</v>
      </c>
      <c r="T234" s="663">
        <f t="shared" si="44"/>
        <v>0</v>
      </c>
      <c r="U234" s="663">
        <f t="shared" si="44"/>
        <v>0</v>
      </c>
      <c r="V234" s="663">
        <f t="shared" si="44"/>
        <v>0</v>
      </c>
      <c r="W234" s="663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235</v>
      </c>
      <c r="E235" s="593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663">
        <f t="shared" si="44"/>
        <v>0</v>
      </c>
      <c r="R235" s="663">
        <f t="shared" si="44"/>
        <v>0</v>
      </c>
      <c r="S235" s="663">
        <f t="shared" si="44"/>
        <v>0</v>
      </c>
      <c r="T235" s="663">
        <f t="shared" si="44"/>
        <v>0</v>
      </c>
      <c r="U235" s="663">
        <f t="shared" si="44"/>
        <v>0</v>
      </c>
      <c r="V235" s="663">
        <f t="shared" si="44"/>
        <v>0</v>
      </c>
      <c r="W235" s="663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597">
        <v>2500</v>
      </c>
      <c r="C236" s="908" t="s">
        <v>236</v>
      </c>
      <c r="D236" s="908"/>
      <c r="E236" s="598"/>
      <c r="F236" s="598">
        <f aca="true" t="shared" si="45" ref="F236:I240">SUMIF($B$607:$B$12312,$B236,F$607:F$12312)</f>
        <v>0</v>
      </c>
      <c r="G236" s="598">
        <f t="shared" si="45"/>
        <v>0</v>
      </c>
      <c r="H236" s="598">
        <f t="shared" si="45"/>
        <v>0</v>
      </c>
      <c r="I236" s="598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5">
        <f aca="true" t="shared" si="47" ref="Q236:W240">SUMIF($B$607:$B$12312,$B236,Q$607:Q$12312)</f>
        <v>0</v>
      </c>
      <c r="R236" s="665">
        <f t="shared" si="47"/>
        <v>0</v>
      </c>
      <c r="S236" s="665">
        <f t="shared" si="47"/>
        <v>0</v>
      </c>
      <c r="T236" s="665">
        <f t="shared" si="47"/>
        <v>0</v>
      </c>
      <c r="U236" s="665">
        <f t="shared" si="47"/>
        <v>0</v>
      </c>
      <c r="V236" s="665">
        <f t="shared" si="47"/>
        <v>0</v>
      </c>
      <c r="W236" s="665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597">
        <v>2600</v>
      </c>
      <c r="C237" s="908" t="s">
        <v>237</v>
      </c>
      <c r="D237" s="908"/>
      <c r="E237" s="598"/>
      <c r="F237" s="598">
        <f t="shared" si="45"/>
        <v>0</v>
      </c>
      <c r="G237" s="598">
        <f t="shared" si="45"/>
        <v>0</v>
      </c>
      <c r="H237" s="598">
        <f t="shared" si="45"/>
        <v>0</v>
      </c>
      <c r="I237" s="598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5">
        <f t="shared" si="47"/>
        <v>0</v>
      </c>
      <c r="R237" s="665">
        <f t="shared" si="47"/>
        <v>0</v>
      </c>
      <c r="S237" s="665">
        <f t="shared" si="47"/>
        <v>0</v>
      </c>
      <c r="T237" s="665">
        <f t="shared" si="47"/>
        <v>0</v>
      </c>
      <c r="U237" s="665">
        <f t="shared" si="47"/>
        <v>0</v>
      </c>
      <c r="V237" s="665">
        <f t="shared" si="47"/>
        <v>0</v>
      </c>
      <c r="W237" s="665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597">
        <v>2700</v>
      </c>
      <c r="C238" s="908" t="s">
        <v>238</v>
      </c>
      <c r="D238" s="908"/>
      <c r="E238" s="598"/>
      <c r="F238" s="598">
        <f t="shared" si="45"/>
        <v>0</v>
      </c>
      <c r="G238" s="598">
        <f t="shared" si="45"/>
        <v>0</v>
      </c>
      <c r="H238" s="598">
        <f t="shared" si="45"/>
        <v>0</v>
      </c>
      <c r="I238" s="598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5">
        <f t="shared" si="47"/>
        <v>0</v>
      </c>
      <c r="R238" s="665">
        <f t="shared" si="47"/>
        <v>0</v>
      </c>
      <c r="S238" s="665">
        <f t="shared" si="47"/>
        <v>0</v>
      </c>
      <c r="T238" s="665">
        <f t="shared" si="47"/>
        <v>0</v>
      </c>
      <c r="U238" s="665">
        <f t="shared" si="47"/>
        <v>0</v>
      </c>
      <c r="V238" s="665">
        <f t="shared" si="47"/>
        <v>0</v>
      </c>
      <c r="W238" s="665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597">
        <v>2800</v>
      </c>
      <c r="C239" s="908" t="s">
        <v>1686</v>
      </c>
      <c r="D239" s="908"/>
      <c r="E239" s="598"/>
      <c r="F239" s="598">
        <f t="shared" si="45"/>
        <v>0</v>
      </c>
      <c r="G239" s="598">
        <f t="shared" si="45"/>
        <v>0</v>
      </c>
      <c r="H239" s="598">
        <f t="shared" si="45"/>
        <v>0</v>
      </c>
      <c r="I239" s="598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5">
        <f t="shared" si="47"/>
        <v>0</v>
      </c>
      <c r="R239" s="665">
        <f t="shared" si="47"/>
        <v>0</v>
      </c>
      <c r="S239" s="665">
        <f t="shared" si="47"/>
        <v>0</v>
      </c>
      <c r="T239" s="665">
        <f t="shared" si="47"/>
        <v>0</v>
      </c>
      <c r="U239" s="665">
        <f t="shared" si="47"/>
        <v>0</v>
      </c>
      <c r="V239" s="665">
        <f t="shared" si="47"/>
        <v>0</v>
      </c>
      <c r="W239" s="665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597">
        <v>2900</v>
      </c>
      <c r="C240" s="908" t="s">
        <v>239</v>
      </c>
      <c r="D240" s="908"/>
      <c r="E240" s="598"/>
      <c r="F240" s="598">
        <f t="shared" si="45"/>
        <v>0</v>
      </c>
      <c r="G240" s="598">
        <f t="shared" si="45"/>
        <v>0</v>
      </c>
      <c r="H240" s="598">
        <f t="shared" si="45"/>
        <v>0</v>
      </c>
      <c r="I240" s="598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5">
        <f t="shared" si="47"/>
        <v>0</v>
      </c>
      <c r="R240" s="665">
        <f t="shared" si="47"/>
        <v>0</v>
      </c>
      <c r="S240" s="665">
        <f t="shared" si="47"/>
        <v>0</v>
      </c>
      <c r="T240" s="665">
        <f t="shared" si="47"/>
        <v>0</v>
      </c>
      <c r="U240" s="665">
        <f t="shared" si="47"/>
        <v>0</v>
      </c>
      <c r="V240" s="665">
        <f t="shared" si="47"/>
        <v>0</v>
      </c>
      <c r="W240" s="665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1703</v>
      </c>
      <c r="E241" s="593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3">
        <f aca="true" t="shared" si="50" ref="Q241:W248">SUMIF($C$607:$C$12312,$C241,Q$607:Q$12312)</f>
        <v>0</v>
      </c>
      <c r="R241" s="663">
        <f t="shared" si="50"/>
        <v>0</v>
      </c>
      <c r="S241" s="663">
        <f t="shared" si="50"/>
        <v>0</v>
      </c>
      <c r="T241" s="663">
        <f t="shared" si="50"/>
        <v>0</v>
      </c>
      <c r="U241" s="663">
        <f t="shared" si="50"/>
        <v>0</v>
      </c>
      <c r="V241" s="663">
        <f t="shared" si="50"/>
        <v>0</v>
      </c>
      <c r="W241" s="663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240</v>
      </c>
      <c r="E242" s="593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3">
        <f t="shared" si="50"/>
        <v>0</v>
      </c>
      <c r="R242" s="663">
        <f t="shared" si="50"/>
        <v>0</v>
      </c>
      <c r="S242" s="663">
        <f t="shared" si="50"/>
        <v>0</v>
      </c>
      <c r="T242" s="663">
        <f t="shared" si="50"/>
        <v>0</v>
      </c>
      <c r="U242" s="663">
        <f t="shared" si="50"/>
        <v>0</v>
      </c>
      <c r="V242" s="663">
        <f t="shared" si="50"/>
        <v>0</v>
      </c>
      <c r="W242" s="663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241</v>
      </c>
      <c r="E243" s="593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3">
        <f t="shared" si="50"/>
        <v>0</v>
      </c>
      <c r="R243" s="663">
        <f t="shared" si="50"/>
        <v>0</v>
      </c>
      <c r="S243" s="663">
        <f t="shared" si="50"/>
        <v>0</v>
      </c>
      <c r="T243" s="663">
        <f t="shared" si="50"/>
        <v>0</v>
      </c>
      <c r="U243" s="663">
        <f t="shared" si="50"/>
        <v>0</v>
      </c>
      <c r="V243" s="663">
        <f t="shared" si="50"/>
        <v>0</v>
      </c>
      <c r="W243" s="663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242</v>
      </c>
      <c r="E244" s="593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3">
        <f t="shared" si="50"/>
        <v>0</v>
      </c>
      <c r="R244" s="663">
        <f t="shared" si="50"/>
        <v>0</v>
      </c>
      <c r="S244" s="663">
        <f t="shared" si="50"/>
        <v>0</v>
      </c>
      <c r="T244" s="663">
        <f t="shared" si="50"/>
        <v>0</v>
      </c>
      <c r="U244" s="663">
        <f t="shared" si="50"/>
        <v>0</v>
      </c>
      <c r="V244" s="663">
        <f t="shared" si="50"/>
        <v>0</v>
      </c>
      <c r="W244" s="663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243</v>
      </c>
      <c r="E245" s="593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3">
        <f t="shared" si="50"/>
        <v>0</v>
      </c>
      <c r="R245" s="663">
        <f t="shared" si="50"/>
        <v>0</v>
      </c>
      <c r="S245" s="663">
        <f t="shared" si="50"/>
        <v>0</v>
      </c>
      <c r="T245" s="663">
        <f t="shared" si="50"/>
        <v>0</v>
      </c>
      <c r="U245" s="663">
        <f t="shared" si="50"/>
        <v>0</v>
      </c>
      <c r="V245" s="663">
        <f t="shared" si="50"/>
        <v>0</v>
      </c>
      <c r="W245" s="663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1704</v>
      </c>
      <c r="E246" s="593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3">
        <f t="shared" si="50"/>
        <v>0</v>
      </c>
      <c r="R246" s="663">
        <f t="shared" si="50"/>
        <v>0</v>
      </c>
      <c r="S246" s="663">
        <f t="shared" si="50"/>
        <v>0</v>
      </c>
      <c r="T246" s="663">
        <f t="shared" si="50"/>
        <v>0</v>
      </c>
      <c r="U246" s="663">
        <f t="shared" si="50"/>
        <v>0</v>
      </c>
      <c r="V246" s="663">
        <f t="shared" si="50"/>
        <v>0</v>
      </c>
      <c r="W246" s="663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244</v>
      </c>
      <c r="E247" s="593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3">
        <f t="shared" si="50"/>
        <v>0</v>
      </c>
      <c r="R247" s="663">
        <f t="shared" si="50"/>
        <v>0</v>
      </c>
      <c r="S247" s="663">
        <f t="shared" si="50"/>
        <v>0</v>
      </c>
      <c r="T247" s="663">
        <f t="shared" si="50"/>
        <v>0</v>
      </c>
      <c r="U247" s="663">
        <f t="shared" si="50"/>
        <v>0</v>
      </c>
      <c r="V247" s="663">
        <f t="shared" si="50"/>
        <v>0</v>
      </c>
      <c r="W247" s="663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491" t="s">
        <v>245</v>
      </c>
      <c r="E248" s="593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3">
        <f t="shared" si="50"/>
        <v>0</v>
      </c>
      <c r="R248" s="663">
        <f t="shared" si="50"/>
        <v>0</v>
      </c>
      <c r="S248" s="663">
        <f t="shared" si="50"/>
        <v>0</v>
      </c>
      <c r="T248" s="663">
        <f t="shared" si="50"/>
        <v>0</v>
      </c>
      <c r="U248" s="663">
        <f t="shared" si="50"/>
        <v>0</v>
      </c>
      <c r="V248" s="663">
        <f t="shared" si="50"/>
        <v>0</v>
      </c>
      <c r="W248" s="663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597">
        <v>3300</v>
      </c>
      <c r="C249" s="908" t="s">
        <v>1743</v>
      </c>
      <c r="D249" s="908"/>
      <c r="E249" s="598"/>
      <c r="F249" s="598">
        <f>SUMIF($B$607:$B$12312,$B249,F$607:F$12312)</f>
        <v>0</v>
      </c>
      <c r="G249" s="598">
        <f>SUMIF($B$607:$B$12312,$B249,G$607:G$12312)</f>
        <v>0</v>
      </c>
      <c r="H249" s="598">
        <f>SUMIF($B$607:$B$12312,$B249,H$607:H$12312)</f>
        <v>0</v>
      </c>
      <c r="I249" s="598">
        <f>SUMIF($B$607:$B$12312,$B249,I$607:I$12312)</f>
        <v>0</v>
      </c>
      <c r="J249" s="221">
        <f t="shared" si="12"/>
      </c>
      <c r="K249" s="244"/>
      <c r="L249" s="665">
        <f>SUMIF($B$607:$B$12312,$B249,L$607:L$12312)</f>
        <v>0</v>
      </c>
      <c r="M249" s="666">
        <f>SUMIF($B$607:$B$12312,$B249,M$607:M$12312)</f>
        <v>0</v>
      </c>
      <c r="N249" s="666">
        <f>SUMIF($B$607:$B$12312,$B249,N$607:N$12312)</f>
        <v>0</v>
      </c>
      <c r="O249" s="666">
        <f>SUMIF($B$607:$B$12312,$B249,O$607:O$12312)</f>
        <v>0</v>
      </c>
      <c r="P249" s="244"/>
      <c r="Q249" s="665">
        <f aca="true" t="shared" si="51" ref="Q249:W249">SUMIF($B$607:$B$12312,$B249,Q$607:Q$12312)</f>
        <v>0</v>
      </c>
      <c r="R249" s="665">
        <f t="shared" si="51"/>
        <v>0</v>
      </c>
      <c r="S249" s="665">
        <f t="shared" si="51"/>
        <v>0</v>
      </c>
      <c r="T249" s="665">
        <f t="shared" si="51"/>
        <v>0</v>
      </c>
      <c r="U249" s="665">
        <f t="shared" si="51"/>
        <v>0</v>
      </c>
      <c r="V249" s="665">
        <f t="shared" si="51"/>
        <v>0</v>
      </c>
      <c r="W249" s="665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0" t="s">
        <v>246</v>
      </c>
      <c r="E250" s="593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663">
        <f aca="true" t="shared" si="53" ref="L250:O254">SUMIF($C$607:$C$12312,$C250,L$607:L$12312)</f>
        <v>0</v>
      </c>
      <c r="M250" s="667">
        <f t="shared" si="53"/>
        <v>0</v>
      </c>
      <c r="N250" s="667">
        <f t="shared" si="53"/>
        <v>0</v>
      </c>
      <c r="O250" s="667">
        <f t="shared" si="53"/>
        <v>0</v>
      </c>
      <c r="P250" s="244"/>
      <c r="Q250" s="663">
        <f aca="true" t="shared" si="54" ref="Q250:W254">SUMIF($C$607:$C$12312,$C250,Q$607:Q$12312)</f>
        <v>0</v>
      </c>
      <c r="R250" s="663">
        <f t="shared" si="54"/>
        <v>0</v>
      </c>
      <c r="S250" s="663">
        <f t="shared" si="54"/>
        <v>0</v>
      </c>
      <c r="T250" s="663">
        <f t="shared" si="54"/>
        <v>0</v>
      </c>
      <c r="U250" s="663">
        <f t="shared" si="54"/>
        <v>0</v>
      </c>
      <c r="V250" s="663">
        <f t="shared" si="54"/>
        <v>0</v>
      </c>
      <c r="W250" s="663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1" t="s">
        <v>247</v>
      </c>
      <c r="E251" s="593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663">
        <f t="shared" si="53"/>
        <v>0</v>
      </c>
      <c r="M251" s="667">
        <f t="shared" si="53"/>
        <v>0</v>
      </c>
      <c r="N251" s="667">
        <f t="shared" si="53"/>
        <v>0</v>
      </c>
      <c r="O251" s="667">
        <f t="shared" si="53"/>
        <v>0</v>
      </c>
      <c r="P251" s="244"/>
      <c r="Q251" s="663">
        <f t="shared" si="54"/>
        <v>0</v>
      </c>
      <c r="R251" s="663">
        <f t="shared" si="54"/>
        <v>0</v>
      </c>
      <c r="S251" s="663">
        <f t="shared" si="54"/>
        <v>0</v>
      </c>
      <c r="T251" s="663">
        <f t="shared" si="54"/>
        <v>0</v>
      </c>
      <c r="U251" s="663">
        <f t="shared" si="54"/>
        <v>0</v>
      </c>
      <c r="V251" s="663">
        <f t="shared" si="54"/>
        <v>0</v>
      </c>
      <c r="W251" s="663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6">
        <v>3304</v>
      </c>
      <c r="D252" s="462" t="s">
        <v>248</v>
      </c>
      <c r="E252" s="593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663">
        <f t="shared" si="53"/>
        <v>0</v>
      </c>
      <c r="M252" s="667">
        <f t="shared" si="53"/>
        <v>0</v>
      </c>
      <c r="N252" s="667">
        <f t="shared" si="53"/>
        <v>0</v>
      </c>
      <c r="O252" s="667">
        <f t="shared" si="53"/>
        <v>0</v>
      </c>
      <c r="P252" s="244"/>
      <c r="Q252" s="663">
        <f t="shared" si="54"/>
        <v>0</v>
      </c>
      <c r="R252" s="663">
        <f t="shared" si="54"/>
        <v>0</v>
      </c>
      <c r="S252" s="663">
        <f t="shared" si="54"/>
        <v>0</v>
      </c>
      <c r="T252" s="663">
        <f t="shared" si="54"/>
        <v>0</v>
      </c>
      <c r="U252" s="663">
        <f t="shared" si="54"/>
        <v>0</v>
      </c>
      <c r="V252" s="663">
        <f t="shared" si="54"/>
        <v>0</v>
      </c>
      <c r="W252" s="663">
        <f t="shared" si="54"/>
        <v>0</v>
      </c>
      <c r="X252" s="313">
        <f t="shared" si="17"/>
        <v>0</v>
      </c>
    </row>
    <row r="253" spans="1:24" ht="30.75" thickBot="1">
      <c r="A253" s="246">
        <v>401</v>
      </c>
      <c r="B253" s="143"/>
      <c r="C253" s="142">
        <v>3306</v>
      </c>
      <c r="D253" s="463" t="s">
        <v>1687</v>
      </c>
      <c r="E253" s="593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663">
        <f t="shared" si="53"/>
        <v>0</v>
      </c>
      <c r="M253" s="667">
        <f t="shared" si="53"/>
        <v>0</v>
      </c>
      <c r="N253" s="667">
        <f t="shared" si="53"/>
        <v>0</v>
      </c>
      <c r="O253" s="667">
        <f t="shared" si="53"/>
        <v>0</v>
      </c>
      <c r="P253" s="244"/>
      <c r="Q253" s="663">
        <f t="shared" si="54"/>
        <v>0</v>
      </c>
      <c r="R253" s="663">
        <f t="shared" si="54"/>
        <v>0</v>
      </c>
      <c r="S253" s="663">
        <f t="shared" si="54"/>
        <v>0</v>
      </c>
      <c r="T253" s="663">
        <f t="shared" si="54"/>
        <v>0</v>
      </c>
      <c r="U253" s="663">
        <f t="shared" si="54"/>
        <v>0</v>
      </c>
      <c r="V253" s="663">
        <f t="shared" si="54"/>
        <v>0</v>
      </c>
      <c r="W253" s="663">
        <f t="shared" si="54"/>
        <v>0</v>
      </c>
      <c r="X253" s="313">
        <f t="shared" si="17"/>
        <v>0</v>
      </c>
    </row>
    <row r="254" spans="1:25" s="247" customFormat="1" ht="18.75" thickBot="1">
      <c r="A254" s="325">
        <v>404</v>
      </c>
      <c r="B254" s="143"/>
      <c r="C254" s="142">
        <v>3307</v>
      </c>
      <c r="D254" s="463" t="s">
        <v>1778</v>
      </c>
      <c r="E254" s="593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663">
        <f t="shared" si="53"/>
        <v>0</v>
      </c>
      <c r="M254" s="667">
        <f t="shared" si="53"/>
        <v>0</v>
      </c>
      <c r="N254" s="667">
        <f t="shared" si="53"/>
        <v>0</v>
      </c>
      <c r="O254" s="667">
        <f t="shared" si="53"/>
        <v>0</v>
      </c>
      <c r="P254" s="244"/>
      <c r="Q254" s="663">
        <f t="shared" si="54"/>
        <v>0</v>
      </c>
      <c r="R254" s="663">
        <f t="shared" si="54"/>
        <v>0</v>
      </c>
      <c r="S254" s="663">
        <f t="shared" si="54"/>
        <v>0</v>
      </c>
      <c r="T254" s="663">
        <f t="shared" si="54"/>
        <v>0</v>
      </c>
      <c r="U254" s="663">
        <f t="shared" si="54"/>
        <v>0</v>
      </c>
      <c r="V254" s="663">
        <f t="shared" si="54"/>
        <v>0</v>
      </c>
      <c r="W254" s="663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597">
        <v>3900</v>
      </c>
      <c r="C255" s="908" t="s">
        <v>249</v>
      </c>
      <c r="D255" s="908"/>
      <c r="E255" s="598"/>
      <c r="F255" s="598">
        <f aca="true" t="shared" si="57" ref="F255:I258">SUMIF($B$607:$B$12312,$B255,F$607:F$12312)</f>
        <v>0</v>
      </c>
      <c r="G255" s="598">
        <f t="shared" si="57"/>
        <v>0</v>
      </c>
      <c r="H255" s="598">
        <f t="shared" si="57"/>
        <v>0</v>
      </c>
      <c r="I255" s="598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597">
        <v>4000</v>
      </c>
      <c r="C256" s="908" t="s">
        <v>250</v>
      </c>
      <c r="D256" s="908"/>
      <c r="E256" s="598"/>
      <c r="F256" s="598">
        <f t="shared" si="57"/>
        <v>0</v>
      </c>
      <c r="G256" s="598">
        <f t="shared" si="57"/>
        <v>0</v>
      </c>
      <c r="H256" s="598">
        <f t="shared" si="57"/>
        <v>0</v>
      </c>
      <c r="I256" s="598">
        <f t="shared" si="57"/>
        <v>0</v>
      </c>
      <c r="J256" s="221">
        <f t="shared" si="55"/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0</v>
      </c>
      <c r="O256" s="317">
        <f t="shared" si="58"/>
        <v>0</v>
      </c>
      <c r="P256" s="244"/>
      <c r="Q256" s="665">
        <f t="shared" si="59"/>
        <v>0</v>
      </c>
      <c r="R256" s="665">
        <f t="shared" si="59"/>
        <v>0</v>
      </c>
      <c r="S256" s="665">
        <f t="shared" si="59"/>
        <v>0</v>
      </c>
      <c r="T256" s="665">
        <f t="shared" si="59"/>
        <v>0</v>
      </c>
      <c r="U256" s="665">
        <f t="shared" si="59"/>
        <v>0</v>
      </c>
      <c r="V256" s="665">
        <f t="shared" si="59"/>
        <v>0</v>
      </c>
      <c r="W256" s="665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597">
        <v>4100</v>
      </c>
      <c r="C257" s="908" t="s">
        <v>251</v>
      </c>
      <c r="D257" s="908"/>
      <c r="E257" s="598"/>
      <c r="F257" s="598">
        <f t="shared" si="57"/>
        <v>0</v>
      </c>
      <c r="G257" s="598">
        <f t="shared" si="57"/>
        <v>0</v>
      </c>
      <c r="H257" s="598">
        <f t="shared" si="57"/>
        <v>0</v>
      </c>
      <c r="I257" s="598">
        <f t="shared" si="57"/>
        <v>0</v>
      </c>
      <c r="J257" s="221">
        <f t="shared" si="55"/>
      </c>
      <c r="K257" s="244"/>
      <c r="L257" s="665">
        <f t="shared" si="58"/>
        <v>0</v>
      </c>
      <c r="M257" s="666">
        <f t="shared" si="58"/>
        <v>0</v>
      </c>
      <c r="N257" s="666">
        <f t="shared" si="58"/>
        <v>0</v>
      </c>
      <c r="O257" s="666">
        <f t="shared" si="58"/>
        <v>0</v>
      </c>
      <c r="P257" s="244"/>
      <c r="Q257" s="665">
        <f t="shared" si="59"/>
        <v>0</v>
      </c>
      <c r="R257" s="665">
        <f t="shared" si="59"/>
        <v>0</v>
      </c>
      <c r="S257" s="665">
        <f t="shared" si="59"/>
        <v>0</v>
      </c>
      <c r="T257" s="665">
        <f t="shared" si="59"/>
        <v>0</v>
      </c>
      <c r="U257" s="665">
        <f t="shared" si="59"/>
        <v>0</v>
      </c>
      <c r="V257" s="665">
        <f t="shared" si="59"/>
        <v>0</v>
      </c>
      <c r="W257" s="665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597">
        <v>4200</v>
      </c>
      <c r="C258" s="908" t="s">
        <v>252</v>
      </c>
      <c r="D258" s="908"/>
      <c r="E258" s="598"/>
      <c r="F258" s="598">
        <f t="shared" si="57"/>
        <v>0</v>
      </c>
      <c r="G258" s="598">
        <f t="shared" si="57"/>
        <v>0</v>
      </c>
      <c r="H258" s="598">
        <f t="shared" si="57"/>
        <v>0</v>
      </c>
      <c r="I258" s="598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253</v>
      </c>
      <c r="E259" s="593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254</v>
      </c>
      <c r="E260" s="593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255</v>
      </c>
      <c r="E261" s="593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256</v>
      </c>
      <c r="E262" s="593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257</v>
      </c>
      <c r="E263" s="593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258</v>
      </c>
      <c r="E264" s="593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597">
        <v>4300</v>
      </c>
      <c r="C265" s="908" t="s">
        <v>1688</v>
      </c>
      <c r="D265" s="908"/>
      <c r="E265" s="598"/>
      <c r="F265" s="598">
        <f>SUMIF($B$607:$B$12312,$B265,F$607:F$12312)</f>
        <v>0</v>
      </c>
      <c r="G265" s="598">
        <f>SUMIF($B$607:$B$12312,$B265,G$607:G$12312)</f>
        <v>0</v>
      </c>
      <c r="H265" s="598">
        <f>SUMIF($B$607:$B$12312,$B265,H$607:H$12312)</f>
        <v>0</v>
      </c>
      <c r="I265" s="598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259</v>
      </c>
      <c r="E266" s="593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260</v>
      </c>
      <c r="E267" s="593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261</v>
      </c>
      <c r="E268" s="593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597">
        <v>4400</v>
      </c>
      <c r="C269" s="908" t="s">
        <v>1689</v>
      </c>
      <c r="D269" s="908"/>
      <c r="E269" s="598"/>
      <c r="F269" s="598">
        <f aca="true" t="shared" si="67" ref="F269:I272">SUMIF($B$607:$B$12312,$B269,F$607:F$12312)</f>
        <v>0</v>
      </c>
      <c r="G269" s="598">
        <f t="shared" si="67"/>
        <v>0</v>
      </c>
      <c r="H269" s="598">
        <f t="shared" si="67"/>
        <v>0</v>
      </c>
      <c r="I269" s="598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7">
        <v>4500</v>
      </c>
      <c r="C270" s="908" t="s">
        <v>1690</v>
      </c>
      <c r="D270" s="908"/>
      <c r="E270" s="598"/>
      <c r="F270" s="598">
        <f t="shared" si="67"/>
        <v>0</v>
      </c>
      <c r="G270" s="598">
        <f t="shared" si="67"/>
        <v>0</v>
      </c>
      <c r="H270" s="598">
        <f t="shared" si="67"/>
        <v>0</v>
      </c>
      <c r="I270" s="598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597">
        <v>4600</v>
      </c>
      <c r="C271" s="908" t="s">
        <v>262</v>
      </c>
      <c r="D271" s="908"/>
      <c r="E271" s="598"/>
      <c r="F271" s="598">
        <f t="shared" si="67"/>
        <v>0</v>
      </c>
      <c r="G271" s="598">
        <f t="shared" si="67"/>
        <v>0</v>
      </c>
      <c r="H271" s="598">
        <f t="shared" si="67"/>
        <v>0</v>
      </c>
      <c r="I271" s="598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597">
        <v>4900</v>
      </c>
      <c r="C272" s="908" t="s">
        <v>293</v>
      </c>
      <c r="D272" s="908"/>
      <c r="E272" s="598"/>
      <c r="F272" s="598">
        <f t="shared" si="67"/>
        <v>0</v>
      </c>
      <c r="G272" s="598">
        <f t="shared" si="67"/>
        <v>0</v>
      </c>
      <c r="H272" s="598">
        <f t="shared" si="67"/>
        <v>0</v>
      </c>
      <c r="I272" s="598">
        <f t="shared" si="67"/>
        <v>0</v>
      </c>
      <c r="J272" s="221">
        <f t="shared" si="55"/>
      </c>
      <c r="K272" s="244"/>
      <c r="L272" s="665">
        <f t="shared" si="68"/>
        <v>0</v>
      </c>
      <c r="M272" s="666">
        <f t="shared" si="68"/>
        <v>0</v>
      </c>
      <c r="N272" s="666">
        <f t="shared" si="68"/>
        <v>0</v>
      </c>
      <c r="O272" s="666">
        <f t="shared" si="68"/>
        <v>0</v>
      </c>
      <c r="P272" s="244"/>
      <c r="Q272" s="665">
        <f t="shared" si="69"/>
        <v>0</v>
      </c>
      <c r="R272" s="665">
        <f t="shared" si="69"/>
        <v>0</v>
      </c>
      <c r="S272" s="665">
        <f t="shared" si="69"/>
        <v>0</v>
      </c>
      <c r="T272" s="665">
        <f t="shared" si="69"/>
        <v>0</v>
      </c>
      <c r="U272" s="665">
        <f t="shared" si="69"/>
        <v>0</v>
      </c>
      <c r="V272" s="665">
        <f t="shared" si="69"/>
        <v>0</v>
      </c>
      <c r="W272" s="665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294</v>
      </c>
      <c r="E273" s="593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663">
        <f aca="true" t="shared" si="71" ref="L273:O274">SUMIF($C$607:$C$12312,$C273,L$607:L$12312)</f>
        <v>0</v>
      </c>
      <c r="M273" s="667">
        <f t="shared" si="71"/>
        <v>0</v>
      </c>
      <c r="N273" s="667">
        <f t="shared" si="71"/>
        <v>0</v>
      </c>
      <c r="O273" s="667">
        <f t="shared" si="71"/>
        <v>0</v>
      </c>
      <c r="P273" s="244"/>
      <c r="Q273" s="663">
        <f aca="true" t="shared" si="72" ref="Q273:W274">SUMIF($C$607:$C$12312,$C273,Q$607:Q$12312)</f>
        <v>0</v>
      </c>
      <c r="R273" s="663">
        <f t="shared" si="72"/>
        <v>0</v>
      </c>
      <c r="S273" s="663">
        <f t="shared" si="72"/>
        <v>0</v>
      </c>
      <c r="T273" s="663">
        <f t="shared" si="72"/>
        <v>0</v>
      </c>
      <c r="U273" s="663">
        <f t="shared" si="72"/>
        <v>0</v>
      </c>
      <c r="V273" s="663">
        <f t="shared" si="72"/>
        <v>0</v>
      </c>
      <c r="W273" s="663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295</v>
      </c>
      <c r="E274" s="593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663">
        <f t="shared" si="71"/>
        <v>0</v>
      </c>
      <c r="M274" s="667">
        <f t="shared" si="71"/>
        <v>0</v>
      </c>
      <c r="N274" s="667">
        <f t="shared" si="71"/>
        <v>0</v>
      </c>
      <c r="O274" s="667">
        <f t="shared" si="71"/>
        <v>0</v>
      </c>
      <c r="P274" s="244"/>
      <c r="Q274" s="663">
        <f t="shared" si="72"/>
        <v>0</v>
      </c>
      <c r="R274" s="663">
        <f t="shared" si="72"/>
        <v>0</v>
      </c>
      <c r="S274" s="663">
        <f t="shared" si="72"/>
        <v>0</v>
      </c>
      <c r="T274" s="663">
        <f t="shared" si="72"/>
        <v>0</v>
      </c>
      <c r="U274" s="663">
        <f t="shared" si="72"/>
        <v>0</v>
      </c>
      <c r="V274" s="663">
        <f t="shared" si="72"/>
        <v>0</v>
      </c>
      <c r="W274" s="663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7">
        <v>5100</v>
      </c>
      <c r="C275" s="908" t="s">
        <v>263</v>
      </c>
      <c r="D275" s="908"/>
      <c r="E275" s="598"/>
      <c r="F275" s="598">
        <f aca="true" t="shared" si="73" ref="F275:I276">SUMIF($B$607:$B$12312,$B275,F$607:F$12312)</f>
        <v>0</v>
      </c>
      <c r="G275" s="598">
        <f t="shared" si="73"/>
        <v>0</v>
      </c>
      <c r="H275" s="598">
        <f t="shared" si="73"/>
        <v>0</v>
      </c>
      <c r="I275" s="598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597">
        <v>5200</v>
      </c>
      <c r="C276" s="908" t="s">
        <v>264</v>
      </c>
      <c r="D276" s="908"/>
      <c r="E276" s="598"/>
      <c r="F276" s="598">
        <f t="shared" si="73"/>
        <v>0</v>
      </c>
      <c r="G276" s="598">
        <f t="shared" si="73"/>
        <v>0</v>
      </c>
      <c r="H276" s="598">
        <f t="shared" si="73"/>
        <v>0</v>
      </c>
      <c r="I276" s="598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265</v>
      </c>
      <c r="E277" s="593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266</v>
      </c>
      <c r="E278" s="593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927</v>
      </c>
      <c r="E279" s="593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928</v>
      </c>
      <c r="E280" s="593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929</v>
      </c>
      <c r="E281" s="593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930</v>
      </c>
      <c r="E282" s="593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931</v>
      </c>
      <c r="E283" s="593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597">
        <v>5300</v>
      </c>
      <c r="C284" s="908" t="s">
        <v>932</v>
      </c>
      <c r="D284" s="908"/>
      <c r="E284" s="598"/>
      <c r="F284" s="598">
        <f>SUMIF($B$607:$B$12312,$B284,F$607:F$12312)</f>
        <v>0</v>
      </c>
      <c r="G284" s="598">
        <f>SUMIF($B$607:$B$12312,$B284,G$607:G$12312)</f>
        <v>0</v>
      </c>
      <c r="H284" s="598">
        <f>SUMIF($B$607:$B$12312,$B284,H$607:H$12312)</f>
        <v>0</v>
      </c>
      <c r="I284" s="598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357</v>
      </c>
      <c r="E285" s="593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933</v>
      </c>
      <c r="E286" s="593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597">
        <v>5400</v>
      </c>
      <c r="C287" s="908" t="s">
        <v>1014</v>
      </c>
      <c r="D287" s="908"/>
      <c r="E287" s="598"/>
      <c r="F287" s="598">
        <f aca="true" t="shared" si="83" ref="F287:I288">SUMIF($B$607:$B$12312,$B287,F$607:F$12312)</f>
        <v>0</v>
      </c>
      <c r="G287" s="598">
        <f t="shared" si="83"/>
        <v>0</v>
      </c>
      <c r="H287" s="598">
        <f t="shared" si="83"/>
        <v>0</v>
      </c>
      <c r="I287" s="598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597">
        <v>5500</v>
      </c>
      <c r="C288" s="908" t="s">
        <v>1015</v>
      </c>
      <c r="D288" s="908"/>
      <c r="E288" s="598"/>
      <c r="F288" s="598">
        <f t="shared" si="83"/>
        <v>0</v>
      </c>
      <c r="G288" s="598">
        <f t="shared" si="83"/>
        <v>0</v>
      </c>
      <c r="H288" s="598">
        <f t="shared" si="83"/>
        <v>0</v>
      </c>
      <c r="I288" s="598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1016</v>
      </c>
      <c r="E289" s="593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1017</v>
      </c>
      <c r="E290" s="593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1018</v>
      </c>
      <c r="E291" s="593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1019</v>
      </c>
      <c r="E292" s="593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597">
        <v>5700</v>
      </c>
      <c r="C293" s="908" t="s">
        <v>1020</v>
      </c>
      <c r="D293" s="908"/>
      <c r="E293" s="598"/>
      <c r="F293" s="598">
        <f>SUMIF($B$607:$B$12312,$B293,F$607:F$12312)</f>
        <v>0</v>
      </c>
      <c r="G293" s="598">
        <f>SUMIF($B$607:$B$12312,$B293,G$607:G$12312)</f>
        <v>0</v>
      </c>
      <c r="H293" s="598">
        <f>SUMIF($B$607:$B$12312,$B293,H$607:H$12312)</f>
        <v>0</v>
      </c>
      <c r="I293" s="598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1021</v>
      </c>
      <c r="E294" s="593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1022</v>
      </c>
      <c r="E295" s="593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4" t="s">
        <v>1023</v>
      </c>
      <c r="E296" s="593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O296" s="215"/>
      <c r="BP296" s="270"/>
    </row>
    <row r="297" spans="1:25" s="247" customFormat="1" ht="19.5" customHeight="1" thickBot="1">
      <c r="A297" s="259">
        <v>820</v>
      </c>
      <c r="B297" s="742">
        <v>98</v>
      </c>
      <c r="C297" s="908" t="s">
        <v>1024</v>
      </c>
      <c r="D297" s="908"/>
      <c r="E297" s="598"/>
      <c r="F297" s="598">
        <f>SUMIF($B$607:$B$12312,$B297,F$607:F$12312)</f>
        <v>0</v>
      </c>
      <c r="G297" s="598">
        <f>SUMIF($B$607:$B$12312,$B297,G$607:G$12312)</f>
        <v>0</v>
      </c>
      <c r="H297" s="598">
        <f>SUMIF($B$607:$B$12312,$B297,H$607:H$12312)</f>
        <v>0</v>
      </c>
      <c r="I297" s="598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1025</v>
      </c>
      <c r="D298" s="336"/>
      <c r="E298" s="593"/>
      <c r="F298" s="395"/>
      <c r="G298" s="395"/>
      <c r="H298" s="395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1026</v>
      </c>
      <c r="D299" s="334"/>
      <c r="E299" s="593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1691</v>
      </c>
      <c r="D300" s="346"/>
      <c r="E300" s="671"/>
      <c r="F300" s="396"/>
      <c r="G300" s="396"/>
      <c r="H300" s="396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607"/>
      <c r="C301" s="608" t="s">
        <v>1245</v>
      </c>
      <c r="D301" s="609" t="s">
        <v>1027</v>
      </c>
      <c r="E301" s="721"/>
      <c r="F301" s="610">
        <f>SUMIF($C$607:$C$12312,$C301,F$607:F$12312)</f>
        <v>1531383</v>
      </c>
      <c r="G301" s="610">
        <f>SUMIF($C$607:$C$12312,$C301,G$607:G$12312)</f>
        <v>0</v>
      </c>
      <c r="H301" s="610">
        <f>SUMIF($C$607:$C$12312,$C301,H$607:H$12312)</f>
        <v>197393</v>
      </c>
      <c r="I301" s="610">
        <f>SUMIF($C$607:$C$12312,$C301,I$607:I$12312)</f>
        <v>1728776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1728776</v>
      </c>
      <c r="O301" s="350">
        <f>SUMIF($C$607:$C$12312,$C301,O$607:O$12312)</f>
        <v>-1728776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197393</v>
      </c>
      <c r="T301" s="350">
        <f t="shared" si="94"/>
        <v>-197393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-197393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555"/>
      <c r="C305" s="555"/>
      <c r="D305" s="556"/>
      <c r="E305" s="557"/>
      <c r="F305" s="557"/>
      <c r="G305" s="557"/>
      <c r="H305" s="557"/>
      <c r="I305" s="557"/>
      <c r="J305" s="555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09"/>
      <c r="C306" s="906"/>
      <c r="D306" s="906"/>
      <c r="E306" s="557"/>
      <c r="F306" s="557"/>
      <c r="G306" s="557"/>
      <c r="H306" s="557"/>
      <c r="I306" s="557"/>
      <c r="J306" s="555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555"/>
      <c r="C307" s="555"/>
      <c r="D307" s="556"/>
      <c r="E307" s="558"/>
      <c r="F307" s="558"/>
      <c r="G307" s="557"/>
      <c r="H307" s="557"/>
      <c r="I307" s="557"/>
      <c r="J307" s="555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05"/>
      <c r="C308" s="906"/>
      <c r="D308" s="906"/>
      <c r="E308" s="559"/>
      <c r="F308" s="560"/>
      <c r="G308" s="557"/>
      <c r="H308" s="557"/>
      <c r="I308" s="557"/>
      <c r="J308" s="555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561"/>
      <c r="C309" s="555"/>
      <c r="D309" s="556"/>
      <c r="E309" s="557"/>
      <c r="F309" s="562"/>
      <c r="G309" s="557"/>
      <c r="H309" s="557"/>
      <c r="I309" s="557"/>
      <c r="J309" s="555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561"/>
      <c r="C310" s="555"/>
      <c r="D310" s="556"/>
      <c r="E310" s="563"/>
      <c r="F310" s="557"/>
      <c r="G310" s="557"/>
      <c r="H310" s="557"/>
      <c r="I310" s="557"/>
      <c r="J310" s="555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05"/>
      <c r="C311" s="906"/>
      <c r="D311" s="906"/>
      <c r="E311" s="557"/>
      <c r="F311" s="564"/>
      <c r="G311" s="557"/>
      <c r="H311" s="557"/>
      <c r="I311" s="557"/>
      <c r="J311" s="555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561"/>
      <c r="C312" s="555"/>
      <c r="D312" s="556"/>
      <c r="E312" s="563"/>
      <c r="F312" s="557"/>
      <c r="G312" s="557"/>
      <c r="H312" s="557"/>
      <c r="I312" s="557"/>
      <c r="J312" s="555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561"/>
      <c r="C313" s="555"/>
      <c r="D313" s="565"/>
      <c r="E313" s="565"/>
      <c r="F313" s="565"/>
      <c r="G313" s="565"/>
      <c r="H313" s="565"/>
      <c r="I313" s="565"/>
      <c r="J313" s="555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555"/>
      <c r="C314" s="555"/>
      <c r="D314" s="556"/>
      <c r="E314" s="557"/>
      <c r="F314" s="557"/>
      <c r="G314" s="557"/>
      <c r="H314" s="557"/>
      <c r="I314" s="557"/>
      <c r="J314" s="555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566"/>
      <c r="C315" s="555"/>
      <c r="D315" s="567"/>
      <c r="E315" s="557"/>
      <c r="F315" s="563"/>
      <c r="G315" s="565"/>
      <c r="H315" s="565"/>
      <c r="I315" s="565"/>
      <c r="J315" s="555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568"/>
      <c r="C316" s="569"/>
      <c r="D316" s="570"/>
      <c r="E316" s="571"/>
      <c r="F316" s="571"/>
      <c r="G316" s="565"/>
      <c r="H316" s="565"/>
      <c r="I316" s="565"/>
      <c r="J316" s="555"/>
      <c r="K316" s="222"/>
      <c r="L316" s="215"/>
      <c r="M316" s="215"/>
      <c r="N316" s="219"/>
      <c r="O316" s="219"/>
      <c r="P316" s="223"/>
      <c r="Q316" s="215"/>
      <c r="R316" s="215"/>
      <c r="S316" s="219"/>
      <c r="T316" s="219"/>
      <c r="U316" s="215"/>
      <c r="V316" s="219"/>
      <c r="W316" s="219"/>
      <c r="X316" s="215"/>
      <c r="Y316" s="215"/>
    </row>
    <row r="317" spans="1:25" s="251" customFormat="1" ht="0.75" customHeight="1">
      <c r="A317" s="262">
        <v>905</v>
      </c>
      <c r="B317" s="568"/>
      <c r="C317" s="569"/>
      <c r="D317" s="570"/>
      <c r="E317" s="572"/>
      <c r="F317" s="572"/>
      <c r="G317" s="565"/>
      <c r="H317" s="565"/>
      <c r="I317" s="565"/>
      <c r="J317" s="555"/>
      <c r="K317" s="244"/>
      <c r="L317" s="215"/>
      <c r="M317" s="215"/>
      <c r="N317" s="219"/>
      <c r="O317" s="219"/>
      <c r="P317" s="223"/>
      <c r="Q317" s="215"/>
      <c r="R317" s="215"/>
      <c r="S317" s="219"/>
      <c r="T317" s="219"/>
      <c r="U317" s="215"/>
      <c r="V317" s="219"/>
      <c r="W317" s="219"/>
      <c r="X317" s="215"/>
      <c r="Y317" s="215"/>
    </row>
    <row r="318" spans="1:25" s="251" customFormat="1" ht="0.75" customHeight="1">
      <c r="A318" s="262"/>
      <c r="B318" s="568"/>
      <c r="C318" s="569"/>
      <c r="D318" s="570"/>
      <c r="E318" s="572"/>
      <c r="F318" s="572"/>
      <c r="G318" s="565"/>
      <c r="H318" s="565"/>
      <c r="I318" s="565"/>
      <c r="J318" s="555"/>
      <c r="K318" s="244"/>
      <c r="L318" s="215"/>
      <c r="M318" s="215"/>
      <c r="N318" s="219"/>
      <c r="O318" s="219"/>
      <c r="P318" s="223"/>
      <c r="Q318" s="215"/>
      <c r="R318" s="215"/>
      <c r="S318" s="219"/>
      <c r="T318" s="219"/>
      <c r="U318" s="215"/>
      <c r="V318" s="219"/>
      <c r="W318" s="219"/>
      <c r="X318" s="215"/>
      <c r="Y318" s="215"/>
    </row>
    <row r="319" spans="1:16" s="251" customFormat="1" ht="0.75" customHeight="1">
      <c r="A319" s="262">
        <v>906</v>
      </c>
      <c r="B319" s="568"/>
      <c r="C319" s="569"/>
      <c r="D319" s="570"/>
      <c r="E319" s="572"/>
      <c r="F319" s="572"/>
      <c r="G319" s="565"/>
      <c r="H319" s="565"/>
      <c r="I319" s="565"/>
      <c r="J319" s="555"/>
      <c r="K319" s="244"/>
      <c r="L319" s="215"/>
      <c r="M319" s="215"/>
      <c r="N319" s="219"/>
      <c r="O319" s="219"/>
      <c r="P319" s="223"/>
    </row>
    <row r="320" spans="1:16" s="251" customFormat="1" ht="0.75" customHeight="1">
      <c r="A320" s="262"/>
      <c r="B320" s="568"/>
      <c r="C320" s="569"/>
      <c r="D320" s="570"/>
      <c r="E320" s="572"/>
      <c r="F320" s="572"/>
      <c r="G320" s="565"/>
      <c r="H320" s="565"/>
      <c r="I320" s="565"/>
      <c r="J320" s="555"/>
      <c r="K320" s="244"/>
      <c r="L320" s="215"/>
      <c r="M320" s="215"/>
      <c r="N320" s="219"/>
      <c r="O320" s="219"/>
      <c r="P320" s="223"/>
    </row>
    <row r="321" spans="1:16" s="251" customFormat="1" ht="0.75" customHeight="1">
      <c r="A321" s="262">
        <v>907</v>
      </c>
      <c r="B321" s="568"/>
      <c r="C321" s="569"/>
      <c r="D321" s="570"/>
      <c r="E321" s="572"/>
      <c r="F321" s="572"/>
      <c r="G321" s="565"/>
      <c r="H321" s="565"/>
      <c r="I321" s="565"/>
      <c r="J321" s="555"/>
      <c r="K321" s="244"/>
      <c r="L321" s="215"/>
      <c r="M321" s="215"/>
      <c r="N321" s="219"/>
      <c r="O321" s="219"/>
      <c r="P321" s="223"/>
    </row>
    <row r="322" spans="1:16" s="251" customFormat="1" ht="0.75" customHeight="1">
      <c r="A322" s="262">
        <v>910</v>
      </c>
      <c r="B322" s="568"/>
      <c r="C322" s="569"/>
      <c r="D322" s="570"/>
      <c r="E322" s="572"/>
      <c r="F322" s="572"/>
      <c r="G322" s="565"/>
      <c r="H322" s="565"/>
      <c r="I322" s="565"/>
      <c r="J322" s="555"/>
      <c r="K322" s="244"/>
      <c r="L322" s="215"/>
      <c r="M322" s="215"/>
      <c r="N322" s="219"/>
      <c r="O322" s="219"/>
      <c r="P322" s="223"/>
    </row>
    <row r="323" spans="1:16" s="251" customFormat="1" ht="0.75" customHeight="1">
      <c r="A323" s="262">
        <v>911</v>
      </c>
      <c r="B323" s="568"/>
      <c r="C323" s="569"/>
      <c r="D323" s="570"/>
      <c r="E323" s="572"/>
      <c r="F323" s="572"/>
      <c r="G323" s="565"/>
      <c r="H323" s="565"/>
      <c r="I323" s="565"/>
      <c r="J323" s="555"/>
      <c r="K323" s="244"/>
      <c r="L323" s="215"/>
      <c r="M323" s="215"/>
      <c r="N323" s="219"/>
      <c r="O323" s="219"/>
      <c r="P323" s="223"/>
    </row>
    <row r="324" spans="1:16" s="251" customFormat="1" ht="0.75" customHeight="1">
      <c r="A324" s="262"/>
      <c r="B324" s="568"/>
      <c r="C324" s="569"/>
      <c r="D324" s="570"/>
      <c r="E324" s="572"/>
      <c r="F324" s="572"/>
      <c r="G324" s="565"/>
      <c r="H324" s="565"/>
      <c r="I324" s="565"/>
      <c r="J324" s="555"/>
      <c r="K324" s="244"/>
      <c r="L324" s="215"/>
      <c r="M324" s="215"/>
      <c r="N324" s="219"/>
      <c r="O324" s="219"/>
      <c r="P324" s="223"/>
    </row>
    <row r="325" spans="1:16" s="251" customFormat="1" ht="0.75" customHeight="1">
      <c r="A325" s="262">
        <v>912</v>
      </c>
      <c r="B325" s="568"/>
      <c r="C325" s="569"/>
      <c r="D325" s="570"/>
      <c r="E325" s="572"/>
      <c r="F325" s="572"/>
      <c r="G325" s="565"/>
      <c r="H325" s="565"/>
      <c r="I325" s="565"/>
      <c r="J325" s="555"/>
      <c r="K325" s="244"/>
      <c r="L325" s="215"/>
      <c r="M325" s="215"/>
      <c r="N325" s="219"/>
      <c r="O325" s="219"/>
      <c r="P325" s="223"/>
    </row>
    <row r="326" spans="1:16" s="251" customFormat="1" ht="0.75" customHeight="1">
      <c r="A326" s="262">
        <v>920</v>
      </c>
      <c r="B326" s="568"/>
      <c r="C326" s="569"/>
      <c r="D326" s="570"/>
      <c r="E326" s="573"/>
      <c r="F326" s="573"/>
      <c r="G326" s="565"/>
      <c r="H326" s="565"/>
      <c r="I326" s="565"/>
      <c r="J326" s="555"/>
      <c r="K326" s="244"/>
      <c r="L326" s="215"/>
      <c r="M326" s="215"/>
      <c r="N326" s="219"/>
      <c r="O326" s="219"/>
      <c r="P326" s="223"/>
    </row>
    <row r="327" spans="1:16" s="251" customFormat="1" ht="0.75" customHeight="1">
      <c r="A327" s="262">
        <v>921</v>
      </c>
      <c r="B327" s="568"/>
      <c r="C327" s="569"/>
      <c r="D327" s="570"/>
      <c r="E327" s="573"/>
      <c r="F327" s="573"/>
      <c r="G327" s="565"/>
      <c r="H327" s="565"/>
      <c r="I327" s="565"/>
      <c r="J327" s="555"/>
      <c r="K327" s="244"/>
      <c r="L327" s="215"/>
      <c r="M327" s="215"/>
      <c r="N327" s="219"/>
      <c r="O327" s="219"/>
      <c r="P327" s="223"/>
    </row>
    <row r="328" spans="1:16" s="251" customFormat="1" ht="0.75" customHeight="1">
      <c r="A328" s="262">
        <v>922</v>
      </c>
      <c r="B328" s="568"/>
      <c r="C328" s="569"/>
      <c r="D328" s="570"/>
      <c r="E328" s="573"/>
      <c r="F328" s="573"/>
      <c r="G328" s="565"/>
      <c r="H328" s="565"/>
      <c r="I328" s="565"/>
      <c r="J328" s="555"/>
      <c r="K328" s="244"/>
      <c r="L328" s="215"/>
      <c r="M328" s="215"/>
      <c r="N328" s="219"/>
      <c r="O328" s="219"/>
      <c r="P328" s="223"/>
    </row>
    <row r="329" spans="1:16" s="251" customFormat="1" ht="0.75" customHeight="1">
      <c r="A329" s="262"/>
      <c r="B329" s="568"/>
      <c r="C329" s="569"/>
      <c r="D329" s="570"/>
      <c r="E329" s="573"/>
      <c r="F329" s="573"/>
      <c r="G329" s="565"/>
      <c r="H329" s="565"/>
      <c r="I329" s="565"/>
      <c r="J329" s="555"/>
      <c r="K329" s="244"/>
      <c r="L329" s="215"/>
      <c r="M329" s="215"/>
      <c r="N329" s="219"/>
      <c r="O329" s="219"/>
      <c r="P329" s="223"/>
    </row>
    <row r="330" spans="1:16" s="251" customFormat="1" ht="0.75" customHeight="1">
      <c r="A330" s="262">
        <v>930</v>
      </c>
      <c r="B330" s="568"/>
      <c r="C330" s="569"/>
      <c r="D330" s="570"/>
      <c r="E330" s="572"/>
      <c r="F330" s="572"/>
      <c r="G330" s="565"/>
      <c r="H330" s="565"/>
      <c r="I330" s="565"/>
      <c r="J330" s="555"/>
      <c r="K330" s="244"/>
      <c r="L330" s="215"/>
      <c r="M330" s="215"/>
      <c r="N330" s="219"/>
      <c r="O330" s="219"/>
      <c r="P330" s="223"/>
    </row>
    <row r="331" spans="1:16" s="251" customFormat="1" ht="0.75" customHeight="1">
      <c r="A331" s="262">
        <v>931</v>
      </c>
      <c r="B331" s="568"/>
      <c r="C331" s="569"/>
      <c r="D331" s="570"/>
      <c r="E331" s="572"/>
      <c r="F331" s="572"/>
      <c r="G331" s="565"/>
      <c r="H331" s="565"/>
      <c r="I331" s="565"/>
      <c r="J331" s="555"/>
      <c r="K331" s="244"/>
      <c r="L331" s="215"/>
      <c r="M331" s="215"/>
      <c r="N331" s="219"/>
      <c r="O331" s="219"/>
      <c r="P331" s="223"/>
    </row>
    <row r="332" spans="1:16" s="251" customFormat="1" ht="0.75" customHeight="1">
      <c r="A332" s="262">
        <v>932</v>
      </c>
      <c r="B332" s="568"/>
      <c r="C332" s="569"/>
      <c r="D332" s="570"/>
      <c r="E332" s="572"/>
      <c r="F332" s="572"/>
      <c r="G332" s="565"/>
      <c r="H332" s="565"/>
      <c r="I332" s="565"/>
      <c r="J332" s="555"/>
      <c r="K332" s="244"/>
      <c r="L332" s="215"/>
      <c r="M332" s="215"/>
      <c r="N332" s="219"/>
      <c r="O332" s="219"/>
      <c r="P332" s="223"/>
    </row>
    <row r="333" spans="1:16" s="251" customFormat="1" ht="0.75" customHeight="1">
      <c r="A333" s="261">
        <v>935</v>
      </c>
      <c r="B333" s="568"/>
      <c r="C333" s="569"/>
      <c r="D333" s="570"/>
      <c r="E333" s="572"/>
      <c r="F333" s="572"/>
      <c r="G333" s="565"/>
      <c r="H333" s="565"/>
      <c r="I333" s="565"/>
      <c r="J333" s="555"/>
      <c r="K333" s="244"/>
      <c r="L333" s="215"/>
      <c r="M333" s="215"/>
      <c r="N333" s="219"/>
      <c r="O333" s="219"/>
      <c r="P333" s="223"/>
    </row>
    <row r="334" spans="1:16" s="251" customFormat="1" ht="0.75" customHeight="1">
      <c r="A334" s="261">
        <v>940</v>
      </c>
      <c r="B334" s="568"/>
      <c r="C334" s="569"/>
      <c r="D334" s="570"/>
      <c r="E334" s="572"/>
      <c r="F334" s="572"/>
      <c r="G334" s="565"/>
      <c r="H334" s="565"/>
      <c r="I334" s="565"/>
      <c r="J334" s="555"/>
      <c r="K334" s="244"/>
      <c r="L334" s="215"/>
      <c r="M334" s="215"/>
      <c r="N334" s="219"/>
      <c r="O334" s="219"/>
      <c r="P334" s="223"/>
    </row>
    <row r="335" spans="1:16" s="251" customFormat="1" ht="0.75" customHeight="1">
      <c r="A335" s="261">
        <v>950</v>
      </c>
      <c r="B335" s="568"/>
      <c r="C335" s="569"/>
      <c r="D335" s="570"/>
      <c r="E335" s="572"/>
      <c r="F335" s="572"/>
      <c r="G335" s="565"/>
      <c r="H335" s="565"/>
      <c r="I335" s="565"/>
      <c r="J335" s="555"/>
      <c r="K335" s="244"/>
      <c r="L335" s="215"/>
      <c r="M335" s="215"/>
      <c r="N335" s="219"/>
      <c r="O335" s="219"/>
      <c r="P335" s="223"/>
    </row>
    <row r="336" spans="1:16" s="251" customFormat="1" ht="0.75" customHeight="1">
      <c r="A336" s="262">
        <v>953</v>
      </c>
      <c r="B336" s="568"/>
      <c r="C336" s="569"/>
      <c r="D336" s="570"/>
      <c r="E336" s="572"/>
      <c r="F336" s="572"/>
      <c r="G336" s="565"/>
      <c r="H336" s="565"/>
      <c r="I336" s="565"/>
      <c r="J336" s="555"/>
      <c r="K336" s="244"/>
      <c r="L336" s="215"/>
      <c r="M336" s="215"/>
      <c r="N336" s="219"/>
      <c r="O336" s="219"/>
      <c r="P336" s="223"/>
    </row>
    <row r="337" spans="1:16" s="251" customFormat="1" ht="0.75" customHeight="1">
      <c r="A337" s="262">
        <v>954</v>
      </c>
      <c r="B337" s="568"/>
      <c r="C337" s="569"/>
      <c r="D337" s="570"/>
      <c r="E337" s="572"/>
      <c r="F337" s="572"/>
      <c r="G337" s="565"/>
      <c r="H337" s="565"/>
      <c r="I337" s="565"/>
      <c r="J337" s="555"/>
      <c r="K337" s="244"/>
      <c r="L337" s="215"/>
      <c r="M337" s="215"/>
      <c r="N337" s="219"/>
      <c r="O337" s="219"/>
      <c r="P337" s="223"/>
    </row>
    <row r="338" spans="1:16" s="251" customFormat="1" ht="0.75" customHeight="1">
      <c r="A338" s="351">
        <v>955</v>
      </c>
      <c r="B338" s="568"/>
      <c r="C338" s="569"/>
      <c r="D338" s="570"/>
      <c r="E338" s="572"/>
      <c r="F338" s="572"/>
      <c r="G338" s="565"/>
      <c r="H338" s="565"/>
      <c r="I338" s="565"/>
      <c r="J338" s="555"/>
      <c r="K338" s="244"/>
      <c r="L338" s="215"/>
      <c r="M338" s="215"/>
      <c r="N338" s="219"/>
      <c r="O338" s="219"/>
      <c r="P338" s="223"/>
    </row>
    <row r="339" spans="1:16" s="251" customFormat="1" ht="0.75" customHeight="1">
      <c r="A339" s="351">
        <v>956</v>
      </c>
      <c r="B339" s="568"/>
      <c r="C339" s="569"/>
      <c r="D339" s="570"/>
      <c r="E339" s="572"/>
      <c r="F339" s="572"/>
      <c r="G339" s="565"/>
      <c r="H339" s="565"/>
      <c r="I339" s="565"/>
      <c r="J339" s="555"/>
      <c r="K339" s="244"/>
      <c r="L339" s="215"/>
      <c r="M339" s="215"/>
      <c r="N339" s="219"/>
      <c r="O339" s="219"/>
      <c r="P339" s="223"/>
    </row>
    <row r="340" spans="1:25" ht="0.75" customHeight="1">
      <c r="A340" s="275">
        <v>958</v>
      </c>
      <c r="B340" s="568"/>
      <c r="C340" s="569"/>
      <c r="D340" s="570"/>
      <c r="E340" s="572"/>
      <c r="F340" s="572"/>
      <c r="G340" s="565"/>
      <c r="H340" s="565"/>
      <c r="I340" s="565"/>
      <c r="J340" s="555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568"/>
      <c r="C341" s="569"/>
      <c r="D341" s="570"/>
      <c r="E341" s="572"/>
      <c r="F341" s="572"/>
      <c r="G341" s="565"/>
      <c r="H341" s="565"/>
      <c r="I341" s="565"/>
      <c r="J341" s="555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568"/>
      <c r="C342" s="569"/>
      <c r="D342" s="570"/>
      <c r="E342" s="572"/>
      <c r="F342" s="572"/>
      <c r="G342" s="565"/>
      <c r="H342" s="565"/>
      <c r="I342" s="565"/>
      <c r="J342" s="555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574"/>
      <c r="C343" s="575"/>
      <c r="D343" s="570"/>
      <c r="E343" s="576"/>
      <c r="F343" s="576"/>
      <c r="G343" s="565"/>
      <c r="H343" s="565"/>
      <c r="I343" s="565"/>
      <c r="J343" s="555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07"/>
      <c r="C344" s="907"/>
      <c r="D344" s="907"/>
      <c r="E344" s="576"/>
      <c r="F344" s="576"/>
      <c r="G344" s="576"/>
      <c r="H344" s="576"/>
      <c r="I344" s="576"/>
      <c r="J344" s="555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555"/>
      <c r="C345" s="555"/>
      <c r="D345" s="556"/>
      <c r="E345" s="557"/>
      <c r="F345" s="557"/>
      <c r="G345" s="557"/>
      <c r="H345" s="557"/>
      <c r="I345" s="557"/>
      <c r="J345" s="555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555"/>
      <c r="C346" s="555"/>
      <c r="D346" s="556"/>
      <c r="E346" s="557"/>
      <c r="F346" s="557"/>
      <c r="G346" s="557"/>
      <c r="H346" s="557"/>
      <c r="I346" s="557"/>
      <c r="J346" s="555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76" t="str">
        <f>$B$7</f>
        <v>БЮДЖЕТ - НАЧАЛЕН ПЛАН
ПО ПЪЛНА ЕДИННА БЮДЖЕТНА КЛАСИФИКАЦИЯ</v>
      </c>
      <c r="C348" s="877"/>
      <c r="D348" s="877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596" t="s">
        <v>1659</v>
      </c>
      <c r="F349" s="596" t="s">
        <v>1527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78" t="str">
        <f>$B$9</f>
        <v>OBRAZOVANIE</v>
      </c>
      <c r="C350" s="879"/>
      <c r="D350" s="880"/>
      <c r="E350" s="578">
        <f>$E$9</f>
        <v>44562</v>
      </c>
      <c r="F350" s="579">
        <f>$F$9</f>
        <v>44926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595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902" t="str">
        <f>$B$12</f>
        <v>Мадан</v>
      </c>
      <c r="C353" s="903"/>
      <c r="D353" s="904"/>
      <c r="E353" s="594" t="s">
        <v>1660</v>
      </c>
      <c r="F353" s="580" t="str">
        <f>$F$12</f>
        <v>7106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581" t="str">
        <f>$B$13</f>
        <v>(наименование на първостепенния разпоредител с бюджет)</v>
      </c>
      <c r="E354" s="281" t="s">
        <v>1661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1662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611"/>
      <c r="C357" s="612"/>
      <c r="D357" s="613" t="s">
        <v>1728</v>
      </c>
      <c r="E357" s="619"/>
      <c r="F357" s="937" t="s">
        <v>1463</v>
      </c>
      <c r="G357" s="938"/>
      <c r="H357" s="939"/>
      <c r="I357" s="940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614" t="s">
        <v>1578</v>
      </c>
      <c r="C358" s="615" t="s">
        <v>1663</v>
      </c>
      <c r="D358" s="616" t="s">
        <v>1004</v>
      </c>
      <c r="E358" s="672"/>
      <c r="F358" s="605" t="str">
        <f>+F20</f>
        <v>държавни дейности</v>
      </c>
      <c r="G358" s="605" t="str">
        <f>+G20</f>
        <v>местни дейности</v>
      </c>
      <c r="H358" s="605" t="str">
        <f>+H20</f>
        <v>дофинансиране</v>
      </c>
      <c r="I358" s="606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507"/>
      <c r="D359" s="507" t="s">
        <v>1005</v>
      </c>
      <c r="E359" s="672"/>
      <c r="F359" s="483"/>
      <c r="G359" s="483"/>
      <c r="H359" s="669"/>
      <c r="I359" s="483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0"/>
      <c r="D360" s="617" t="s">
        <v>1729</v>
      </c>
      <c r="E360" s="672"/>
      <c r="F360" s="723"/>
      <c r="G360" s="723"/>
      <c r="H360" s="724"/>
      <c r="I360" s="723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620">
        <v>3000</v>
      </c>
      <c r="C361" s="881" t="s">
        <v>296</v>
      </c>
      <c r="D361" s="882"/>
      <c r="E361" s="722"/>
      <c r="F361" s="621">
        <f>SUM(F362:F374)</f>
        <v>0</v>
      </c>
      <c r="G361" s="621">
        <f>SUM(G362:G374)</f>
        <v>0</v>
      </c>
      <c r="H361" s="621">
        <f>SUM(H362:H374)</f>
        <v>0</v>
      </c>
      <c r="I361" s="621">
        <f>SUM(I362:I374)</f>
        <v>0</v>
      </c>
      <c r="J361" s="221">
        <f aca="true" t="shared" si="95" ref="J361:J424">(IF($E361&lt;&gt;0,$J$2,IF($I361&lt;&gt;0,$J$2,"")))</f>
      </c>
      <c r="K361" s="244"/>
      <c r="L361" s="670"/>
      <c r="M361" s="215"/>
      <c r="N361" s="219"/>
      <c r="O361" s="219"/>
      <c r="P361" s="223"/>
      <c r="Q361" s="215"/>
      <c r="R361" s="215"/>
      <c r="S361" s="219"/>
      <c r="T361" s="219"/>
      <c r="U361" s="215"/>
      <c r="V361" s="219"/>
      <c r="W361" s="219"/>
      <c r="X361" s="215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297</v>
      </c>
      <c r="E362" s="593"/>
      <c r="F362" s="592">
        <v>0</v>
      </c>
      <c r="G362" s="592">
        <v>0</v>
      </c>
      <c r="H362" s="592">
        <v>0</v>
      </c>
      <c r="I362" s="476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492" t="s">
        <v>298</v>
      </c>
      <c r="E363" s="593"/>
      <c r="F363" s="592">
        <v>0</v>
      </c>
      <c r="G363" s="592">
        <v>0</v>
      </c>
      <c r="H363" s="592">
        <v>0</v>
      </c>
      <c r="I363" s="476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613</v>
      </c>
      <c r="E364" s="593"/>
      <c r="F364" s="592">
        <v>0</v>
      </c>
      <c r="G364" s="592">
        <v>0</v>
      </c>
      <c r="H364" s="592">
        <v>0</v>
      </c>
      <c r="I364" s="476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614</v>
      </c>
      <c r="E365" s="593"/>
      <c r="F365" s="592">
        <v>0</v>
      </c>
      <c r="G365" s="592">
        <v>0</v>
      </c>
      <c r="H365" s="592">
        <v>0</v>
      </c>
      <c r="I365" s="476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299</v>
      </c>
      <c r="E366" s="593"/>
      <c r="F366" s="592">
        <v>0</v>
      </c>
      <c r="G366" s="592">
        <v>0</v>
      </c>
      <c r="H366" s="592">
        <v>0</v>
      </c>
      <c r="I366" s="476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300</v>
      </c>
      <c r="E367" s="593"/>
      <c r="F367" s="592">
        <v>0</v>
      </c>
      <c r="G367" s="592">
        <v>0</v>
      </c>
      <c r="H367" s="592">
        <v>0</v>
      </c>
      <c r="I367" s="476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301</v>
      </c>
      <c r="E368" s="593"/>
      <c r="F368" s="592">
        <v>0</v>
      </c>
      <c r="G368" s="592">
        <v>0</v>
      </c>
      <c r="H368" s="592">
        <v>0</v>
      </c>
      <c r="I368" s="476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302</v>
      </c>
      <c r="E369" s="593"/>
      <c r="F369" s="592">
        <v>0</v>
      </c>
      <c r="G369" s="592">
        <v>0</v>
      </c>
      <c r="H369" s="592">
        <v>0</v>
      </c>
      <c r="I369" s="476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303</v>
      </c>
      <c r="E370" s="593"/>
      <c r="F370" s="592">
        <v>0</v>
      </c>
      <c r="G370" s="592">
        <v>0</v>
      </c>
      <c r="H370" s="592">
        <v>0</v>
      </c>
      <c r="I370" s="476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304</v>
      </c>
      <c r="E371" s="593"/>
      <c r="F371" s="592">
        <v>0</v>
      </c>
      <c r="G371" s="592">
        <v>0</v>
      </c>
      <c r="H371" s="592">
        <v>0</v>
      </c>
      <c r="I371" s="476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305</v>
      </c>
      <c r="E372" s="593"/>
      <c r="F372" s="592">
        <v>0</v>
      </c>
      <c r="G372" s="592">
        <v>0</v>
      </c>
      <c r="H372" s="592">
        <v>0</v>
      </c>
      <c r="I372" s="476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493" t="s">
        <v>306</v>
      </c>
      <c r="E373" s="593"/>
      <c r="F373" s="592">
        <v>0</v>
      </c>
      <c r="G373" s="592">
        <v>0</v>
      </c>
      <c r="H373" s="592">
        <v>0</v>
      </c>
      <c r="I373" s="476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358</v>
      </c>
      <c r="E374" s="593"/>
      <c r="F374" s="592">
        <v>0</v>
      </c>
      <c r="G374" s="592">
        <v>0</v>
      </c>
      <c r="H374" s="592">
        <v>0</v>
      </c>
      <c r="I374" s="476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0">
        <v>3100</v>
      </c>
      <c r="C375" s="881" t="s">
        <v>307</v>
      </c>
      <c r="D375" s="882"/>
      <c r="E375" s="621"/>
      <c r="F375" s="621">
        <f>SUM(F376:F382)</f>
        <v>0</v>
      </c>
      <c r="G375" s="621">
        <f>SUM(G376:G382)</f>
        <v>0</v>
      </c>
      <c r="H375" s="621">
        <f>SUM(H376:H382)</f>
        <v>0</v>
      </c>
      <c r="I375" s="621">
        <f>SUM(I376:I382)</f>
        <v>0</v>
      </c>
      <c r="J375" s="221">
        <f t="shared" si="95"/>
      </c>
      <c r="K375" s="244"/>
      <c r="L375" s="215"/>
      <c r="M375" s="215"/>
      <c r="N375" s="219"/>
      <c r="O375" s="219"/>
      <c r="P375" s="223"/>
      <c r="Q375" s="215"/>
      <c r="R375" s="215"/>
      <c r="S375" s="219"/>
      <c r="T375" s="219"/>
      <c r="U375" s="215"/>
      <c r="V375" s="219"/>
      <c r="W375" s="219"/>
      <c r="X375" s="215"/>
      <c r="Y375" s="215"/>
    </row>
    <row r="376" spans="1:23" ht="15.75">
      <c r="A376" s="358">
        <v>75</v>
      </c>
      <c r="B376" s="136"/>
      <c r="C376" s="144">
        <v>3110</v>
      </c>
      <c r="D376" s="138" t="s">
        <v>308</v>
      </c>
      <c r="E376" s="593"/>
      <c r="F376" s="592">
        <v>0</v>
      </c>
      <c r="G376" s="592">
        <v>0</v>
      </c>
      <c r="H376" s="592">
        <v>0</v>
      </c>
      <c r="I376" s="476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1006</v>
      </c>
      <c r="E377" s="593"/>
      <c r="F377" s="449"/>
      <c r="G377" s="592">
        <v>0</v>
      </c>
      <c r="H377" s="592">
        <v>0</v>
      </c>
      <c r="I377" s="476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1007</v>
      </c>
      <c r="E378" s="593"/>
      <c r="F378" s="592">
        <v>0</v>
      </c>
      <c r="G378" s="245"/>
      <c r="H378" s="592">
        <v>0</v>
      </c>
      <c r="I378" s="476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309</v>
      </c>
      <c r="E379" s="593"/>
      <c r="F379" s="449"/>
      <c r="G379" s="245"/>
      <c r="H379" s="592">
        <v>0</v>
      </c>
      <c r="I379" s="476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1744</v>
      </c>
      <c r="E380" s="593"/>
      <c r="F380" s="465"/>
      <c r="G380" s="359"/>
      <c r="H380" s="592">
        <v>0</v>
      </c>
      <c r="I380" s="476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1745</v>
      </c>
      <c r="E381" s="593"/>
      <c r="F381" s="465"/>
      <c r="G381" s="359"/>
      <c r="H381" s="592">
        <v>0</v>
      </c>
      <c r="I381" s="476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310</v>
      </c>
      <c r="E382" s="593"/>
      <c r="F382" s="465"/>
      <c r="G382" s="359"/>
      <c r="H382" s="592">
        <v>0</v>
      </c>
      <c r="I382" s="476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620">
        <v>3200</v>
      </c>
      <c r="C383" s="881" t="s">
        <v>359</v>
      </c>
      <c r="D383" s="882"/>
      <c r="E383" s="621"/>
      <c r="F383" s="621">
        <f>SUM(F384:F387)</f>
        <v>0</v>
      </c>
      <c r="G383" s="621">
        <f>SUM(G384:G387)</f>
        <v>0</v>
      </c>
      <c r="H383" s="621">
        <f>SUM(H384:H387)</f>
        <v>0</v>
      </c>
      <c r="I383" s="621">
        <f>SUM(I384:I387)</f>
        <v>0</v>
      </c>
      <c r="J383" s="221">
        <f t="shared" si="95"/>
      </c>
      <c r="K383" s="244"/>
      <c r="L383" s="215"/>
      <c r="M383" s="215"/>
      <c r="N383" s="219"/>
      <c r="O383" s="219"/>
      <c r="P383" s="223"/>
      <c r="Q383" s="215"/>
      <c r="R383" s="215"/>
      <c r="S383" s="219"/>
      <c r="T383" s="219"/>
      <c r="U383" s="215"/>
      <c r="V383" s="219"/>
      <c r="W383" s="219"/>
      <c r="X383" s="215"/>
      <c r="Y383" s="215"/>
    </row>
    <row r="384" spans="1:23" ht="15.75">
      <c r="A384" s="259">
        <v>120</v>
      </c>
      <c r="B384" s="136"/>
      <c r="C384" s="144">
        <v>3210</v>
      </c>
      <c r="D384" s="147" t="s">
        <v>311</v>
      </c>
      <c r="E384" s="593"/>
      <c r="F384" s="592">
        <v>0</v>
      </c>
      <c r="G384" s="592">
        <v>0</v>
      </c>
      <c r="H384" s="592">
        <v>0</v>
      </c>
      <c r="I384" s="476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267</v>
      </c>
      <c r="E385" s="593"/>
      <c r="F385" s="592">
        <v>0</v>
      </c>
      <c r="G385" s="592">
        <v>0</v>
      </c>
      <c r="H385" s="592">
        <v>0</v>
      </c>
      <c r="I385" s="476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360</v>
      </c>
      <c r="E386" s="593"/>
      <c r="F386" s="592">
        <v>0</v>
      </c>
      <c r="G386" s="592">
        <v>0</v>
      </c>
      <c r="H386" s="592">
        <v>0</v>
      </c>
      <c r="I386" s="476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361</v>
      </c>
      <c r="E387" s="593"/>
      <c r="F387" s="592">
        <v>0</v>
      </c>
      <c r="G387" s="592">
        <v>0</v>
      </c>
      <c r="H387" s="592">
        <v>0</v>
      </c>
      <c r="I387" s="476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620">
        <v>6000</v>
      </c>
      <c r="C388" s="881" t="s">
        <v>268</v>
      </c>
      <c r="D388" s="882"/>
      <c r="E388" s="621"/>
      <c r="F388" s="621">
        <f>SUM(F389:F390)</f>
        <v>0</v>
      </c>
      <c r="G388" s="621">
        <f>SUM(G389:G390)</f>
        <v>0</v>
      </c>
      <c r="H388" s="621">
        <f>SUM(H389:H390)</f>
        <v>0</v>
      </c>
      <c r="I388" s="621">
        <f>SUM(I389:I390)</f>
        <v>0</v>
      </c>
      <c r="J388" s="221">
        <f t="shared" si="95"/>
      </c>
      <c r="K388" s="244"/>
      <c r="L388" s="215"/>
      <c r="M388" s="215"/>
      <c r="N388" s="219"/>
      <c r="O388" s="219"/>
      <c r="P388" s="223"/>
      <c r="Q388" s="215"/>
      <c r="R388" s="215"/>
      <c r="S388" s="219"/>
      <c r="T388" s="219"/>
      <c r="U388" s="215"/>
      <c r="V388" s="219"/>
      <c r="W388" s="219"/>
      <c r="X388" s="215"/>
      <c r="Y388" s="215"/>
    </row>
    <row r="389" spans="1:23" ht="15.75">
      <c r="A389" s="275">
        <v>150</v>
      </c>
      <c r="B389" s="140"/>
      <c r="C389" s="144">
        <v>6001</v>
      </c>
      <c r="D389" s="138" t="s">
        <v>609</v>
      </c>
      <c r="E389" s="593"/>
      <c r="F389" s="592">
        <v>0</v>
      </c>
      <c r="G389" s="592">
        <v>0</v>
      </c>
      <c r="H389" s="592">
        <v>0</v>
      </c>
      <c r="I389" s="476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610</v>
      </c>
      <c r="E390" s="593"/>
      <c r="F390" s="592">
        <v>0</v>
      </c>
      <c r="G390" s="592">
        <v>0</v>
      </c>
      <c r="H390" s="592">
        <v>0</v>
      </c>
      <c r="I390" s="476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0">
        <v>6100</v>
      </c>
      <c r="C391" s="881" t="s">
        <v>269</v>
      </c>
      <c r="D391" s="882"/>
      <c r="E391" s="621"/>
      <c r="F391" s="621">
        <f>SUM(F392:F395)</f>
        <v>1531383</v>
      </c>
      <c r="G391" s="621">
        <f>SUM(G392:G395)</f>
        <v>197393</v>
      </c>
      <c r="H391" s="621">
        <f>SUM(H392:H395)</f>
        <v>0</v>
      </c>
      <c r="I391" s="621">
        <f>SUM(I392:I395)</f>
        <v>1728776</v>
      </c>
      <c r="J391" s="221">
        <f t="shared" si="95"/>
        <v>1</v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3" ht="15.75">
      <c r="A392" s="275">
        <v>165</v>
      </c>
      <c r="B392" s="140"/>
      <c r="C392" s="144">
        <v>6101</v>
      </c>
      <c r="D392" s="138" t="s">
        <v>1039</v>
      </c>
      <c r="E392" s="593"/>
      <c r="F392" s="449"/>
      <c r="G392" s="245"/>
      <c r="H392" s="592">
        <v>0</v>
      </c>
      <c r="I392" s="476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1040</v>
      </c>
      <c r="E393" s="593"/>
      <c r="F393" s="449"/>
      <c r="G393" s="245"/>
      <c r="H393" s="592">
        <v>0</v>
      </c>
      <c r="I393" s="476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907</v>
      </c>
      <c r="E394" s="593"/>
      <c r="F394" s="449"/>
      <c r="G394" s="245"/>
      <c r="H394" s="592">
        <v>0</v>
      </c>
      <c r="I394" s="476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270</v>
      </c>
      <c r="E395" s="593"/>
      <c r="F395" s="465">
        <v>1531383</v>
      </c>
      <c r="G395" s="359">
        <v>197393</v>
      </c>
      <c r="H395" s="592">
        <v>0</v>
      </c>
      <c r="I395" s="476">
        <f>F395+G395+H395</f>
        <v>1728776</v>
      </c>
      <c r="J395" s="221">
        <f t="shared" si="95"/>
        <v>1</v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620">
        <v>6200</v>
      </c>
      <c r="C396" s="881" t="s">
        <v>271</v>
      </c>
      <c r="D396" s="882"/>
      <c r="E396" s="621"/>
      <c r="F396" s="621">
        <f>SUM(F397:F398)</f>
        <v>0</v>
      </c>
      <c r="G396" s="621">
        <f>SUM(G397:G398)</f>
        <v>0</v>
      </c>
      <c r="H396" s="621">
        <f>SUM(H397:H398)</f>
        <v>0</v>
      </c>
      <c r="I396" s="621">
        <f>SUM(I397:I398)</f>
        <v>0</v>
      </c>
      <c r="J396" s="221">
        <f t="shared" si="95"/>
      </c>
      <c r="K396" s="244"/>
      <c r="L396" s="215"/>
      <c r="M396" s="215"/>
      <c r="N396" s="219"/>
      <c r="O396" s="219"/>
      <c r="P396" s="223"/>
      <c r="Q396" s="215"/>
      <c r="R396" s="215"/>
      <c r="S396" s="219"/>
      <c r="T396" s="219"/>
      <c r="U396" s="215"/>
      <c r="V396" s="219"/>
      <c r="W396" s="219"/>
      <c r="X396" s="215"/>
      <c r="Y396" s="215"/>
    </row>
    <row r="397" spans="1:23" ht="15.75">
      <c r="A397" s="260">
        <v>190</v>
      </c>
      <c r="B397" s="192"/>
      <c r="C397" s="144">
        <v>6201</v>
      </c>
      <c r="D397" s="486" t="s">
        <v>1780</v>
      </c>
      <c r="E397" s="593"/>
      <c r="F397" s="449"/>
      <c r="G397" s="245"/>
      <c r="H397" s="592">
        <v>0</v>
      </c>
      <c r="I397" s="476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7" t="s">
        <v>1781</v>
      </c>
      <c r="E398" s="593"/>
      <c r="F398" s="449"/>
      <c r="G398" s="245"/>
      <c r="H398" s="592">
        <v>0</v>
      </c>
      <c r="I398" s="476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620">
        <v>6300</v>
      </c>
      <c r="C399" s="881" t="s">
        <v>272</v>
      </c>
      <c r="D399" s="882"/>
      <c r="E399" s="621"/>
      <c r="F399" s="621">
        <f>SUM(F400:F401)</f>
        <v>0</v>
      </c>
      <c r="G399" s="621">
        <f>SUM(G400:G401)</f>
        <v>0</v>
      </c>
      <c r="H399" s="621">
        <f>SUM(H400:H401)</f>
        <v>0</v>
      </c>
      <c r="I399" s="621">
        <f>SUM(I400:I401)</f>
        <v>0</v>
      </c>
      <c r="J399" s="221">
        <f t="shared" si="95"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3" ht="18.75" customHeight="1">
      <c r="A400" s="260">
        <v>205</v>
      </c>
      <c r="B400" s="136"/>
      <c r="C400" s="144">
        <v>6301</v>
      </c>
      <c r="D400" s="486" t="s">
        <v>1780</v>
      </c>
      <c r="E400" s="593"/>
      <c r="F400" s="592">
        <v>0</v>
      </c>
      <c r="G400" s="592">
        <v>0</v>
      </c>
      <c r="H400" s="592">
        <v>0</v>
      </c>
      <c r="I400" s="476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7" t="s">
        <v>611</v>
      </c>
      <c r="E401" s="593"/>
      <c r="F401" s="592">
        <v>0</v>
      </c>
      <c r="G401" s="592">
        <v>0</v>
      </c>
      <c r="H401" s="592">
        <v>0</v>
      </c>
      <c r="I401" s="476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620">
        <v>6400</v>
      </c>
      <c r="C402" s="881" t="s">
        <v>273</v>
      </c>
      <c r="D402" s="882"/>
      <c r="E402" s="621"/>
      <c r="F402" s="621">
        <f>SUM(F403:F404)</f>
        <v>0</v>
      </c>
      <c r="G402" s="621">
        <f>SUM(G403:G404)</f>
        <v>0</v>
      </c>
      <c r="H402" s="621">
        <f>SUM(H403:H404)</f>
        <v>0</v>
      </c>
      <c r="I402" s="621">
        <f>SUM(I403:I404)</f>
        <v>0</v>
      </c>
      <c r="J402" s="221">
        <f t="shared" si="95"/>
      </c>
      <c r="K402" s="244"/>
      <c r="L402" s="265"/>
      <c r="M402" s="26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s="273" customFormat="1" ht="15.75">
      <c r="A403" s="266">
        <v>211</v>
      </c>
      <c r="B403" s="143"/>
      <c r="C403" s="193">
        <v>6401</v>
      </c>
      <c r="D403" s="488" t="s">
        <v>612</v>
      </c>
      <c r="E403" s="593"/>
      <c r="F403" s="449"/>
      <c r="G403" s="245"/>
      <c r="H403" s="592">
        <v>0</v>
      </c>
      <c r="I403" s="476">
        <f>F403+G403+H403</f>
        <v>0</v>
      </c>
      <c r="J403" s="221">
        <f t="shared" si="95"/>
      </c>
      <c r="K403" s="244"/>
      <c r="L403" s="268"/>
      <c r="M403" s="215"/>
      <c r="N403" s="219"/>
      <c r="O403" s="219"/>
      <c r="P403" s="223"/>
      <c r="Q403" s="215"/>
      <c r="R403" s="215"/>
      <c r="S403" s="219"/>
      <c r="T403" s="219"/>
      <c r="U403" s="215"/>
      <c r="V403" s="219"/>
      <c r="W403" s="219"/>
      <c r="X403" s="215"/>
      <c r="Y403" s="215"/>
    </row>
    <row r="404" spans="1:25" s="273" customFormat="1" ht="15.75">
      <c r="A404" s="266">
        <v>212</v>
      </c>
      <c r="B404" s="143"/>
      <c r="C404" s="194">
        <v>6402</v>
      </c>
      <c r="D404" s="489" t="s">
        <v>611</v>
      </c>
      <c r="E404" s="593"/>
      <c r="F404" s="449"/>
      <c r="G404" s="245"/>
      <c r="H404" s="592">
        <v>0</v>
      </c>
      <c r="I404" s="476">
        <f>F404+G404+H404</f>
        <v>0</v>
      </c>
      <c r="J404" s="221">
        <f t="shared" si="95"/>
      </c>
      <c r="K404" s="244"/>
      <c r="L404" s="268"/>
      <c r="M404" s="215"/>
      <c r="N404" s="219"/>
      <c r="O404" s="219"/>
      <c r="P404" s="223"/>
      <c r="Q404" s="215"/>
      <c r="R404" s="215"/>
      <c r="S404" s="219"/>
      <c r="T404" s="219"/>
      <c r="U404" s="215"/>
      <c r="V404" s="219"/>
      <c r="W404" s="219"/>
      <c r="X404" s="215"/>
      <c r="Y404" s="361"/>
    </row>
    <row r="405" spans="1:25" s="361" customFormat="1" ht="15.75" customHeight="1">
      <c r="A405" s="362">
        <v>213</v>
      </c>
      <c r="B405" s="620">
        <v>6500</v>
      </c>
      <c r="C405" s="881" t="s">
        <v>1009</v>
      </c>
      <c r="D405" s="882"/>
      <c r="E405" s="621"/>
      <c r="F405" s="668"/>
      <c r="G405" s="668"/>
      <c r="H405" s="621"/>
      <c r="I405" s="621">
        <f>F405+G405+H405</f>
        <v>0</v>
      </c>
      <c r="J405" s="221">
        <f t="shared" si="95"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73"/>
    </row>
    <row r="406" spans="1:25" s="247" customFormat="1" ht="21.75" customHeight="1">
      <c r="A406" s="259">
        <v>215</v>
      </c>
      <c r="B406" s="620">
        <v>6600</v>
      </c>
      <c r="C406" s="881" t="s">
        <v>1010</v>
      </c>
      <c r="D406" s="882"/>
      <c r="E406" s="621"/>
      <c r="F406" s="621">
        <f>SUM(F407:F408)</f>
        <v>0</v>
      </c>
      <c r="G406" s="621">
        <f>SUM(G407:G408)</f>
        <v>0</v>
      </c>
      <c r="H406" s="621">
        <f>SUM(H407:H408)</f>
        <v>0</v>
      </c>
      <c r="I406" s="621">
        <f>SUM(I407:I408)</f>
        <v>0</v>
      </c>
      <c r="J406" s="221">
        <f t="shared" si="95"/>
      </c>
      <c r="K406" s="244"/>
      <c r="L406" s="215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73"/>
    </row>
    <row r="407" spans="1:25" ht="15.75">
      <c r="A407" s="262">
        <v>220</v>
      </c>
      <c r="B407" s="136"/>
      <c r="C407" s="144">
        <v>6601</v>
      </c>
      <c r="D407" s="138" t="s">
        <v>274</v>
      </c>
      <c r="E407" s="593"/>
      <c r="F407" s="592">
        <v>0</v>
      </c>
      <c r="G407" s="592">
        <v>0</v>
      </c>
      <c r="H407" s="592">
        <v>0</v>
      </c>
      <c r="I407" s="476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275</v>
      </c>
      <c r="E408" s="593"/>
      <c r="F408" s="592">
        <v>0</v>
      </c>
      <c r="G408" s="592">
        <v>0</v>
      </c>
      <c r="H408" s="592">
        <v>0</v>
      </c>
      <c r="I408" s="476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620">
        <v>6700</v>
      </c>
      <c r="C409" s="881" t="s">
        <v>1041</v>
      </c>
      <c r="D409" s="882"/>
      <c r="E409" s="621"/>
      <c r="F409" s="621">
        <f>SUM(F410:F411)</f>
        <v>0</v>
      </c>
      <c r="G409" s="621">
        <f>SUM(G410:G411)</f>
        <v>0</v>
      </c>
      <c r="H409" s="621">
        <f>SUM(H410:H411)</f>
        <v>0</v>
      </c>
      <c r="I409" s="621">
        <f>SUM(I410:I411)</f>
        <v>0</v>
      </c>
      <c r="J409" s="221">
        <f t="shared" si="95"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15"/>
    </row>
    <row r="410" spans="1:23" ht="15.75">
      <c r="A410" s="262">
        <v>220</v>
      </c>
      <c r="B410" s="136"/>
      <c r="C410" s="144">
        <v>6701</v>
      </c>
      <c r="D410" s="138" t="s">
        <v>1042</v>
      </c>
      <c r="E410" s="593"/>
      <c r="F410" s="449"/>
      <c r="G410" s="245"/>
      <c r="H410" s="592">
        <v>0</v>
      </c>
      <c r="I410" s="476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362</v>
      </c>
      <c r="E411" s="593"/>
      <c r="F411" s="449"/>
      <c r="G411" s="245"/>
      <c r="H411" s="592">
        <v>0</v>
      </c>
      <c r="I411" s="476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620">
        <v>6900</v>
      </c>
      <c r="C412" s="881" t="s">
        <v>276</v>
      </c>
      <c r="D412" s="882"/>
      <c r="E412" s="621"/>
      <c r="F412" s="621">
        <f>SUM(F413:F418)</f>
        <v>0</v>
      </c>
      <c r="G412" s="621">
        <f>SUM(G413:G418)</f>
        <v>0</v>
      </c>
      <c r="H412" s="621">
        <f>SUM(H413:H418)</f>
        <v>0</v>
      </c>
      <c r="I412" s="621">
        <f>SUM(I413:I418)</f>
        <v>0</v>
      </c>
      <c r="J412" s="221">
        <f t="shared" si="95"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3" ht="15.75">
      <c r="A413" s="260">
        <v>235</v>
      </c>
      <c r="B413" s="152"/>
      <c r="C413" s="195">
        <v>6901</v>
      </c>
      <c r="D413" s="138" t="s">
        <v>1043</v>
      </c>
      <c r="E413" s="593"/>
      <c r="F413" s="592">
        <v>0</v>
      </c>
      <c r="G413" s="592">
        <v>0</v>
      </c>
      <c r="H413" s="592">
        <v>0</v>
      </c>
      <c r="I413" s="476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1011</v>
      </c>
      <c r="E414" s="593"/>
      <c r="F414" s="592">
        <v>0</v>
      </c>
      <c r="G414" s="592">
        <v>0</v>
      </c>
      <c r="H414" s="592">
        <v>0</v>
      </c>
      <c r="I414" s="476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79</v>
      </c>
      <c r="E415" s="593"/>
      <c r="F415" s="592">
        <v>0</v>
      </c>
      <c r="G415" s="592">
        <v>0</v>
      </c>
      <c r="H415" s="592">
        <v>0</v>
      </c>
      <c r="I415" s="476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1415</v>
      </c>
      <c r="E416" s="593"/>
      <c r="F416" s="592">
        <v>0</v>
      </c>
      <c r="G416" s="592">
        <v>0</v>
      </c>
      <c r="H416" s="592">
        <v>0</v>
      </c>
      <c r="I416" s="476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1044</v>
      </c>
      <c r="E417" s="593"/>
      <c r="F417" s="592">
        <v>0</v>
      </c>
      <c r="G417" s="592">
        <v>0</v>
      </c>
      <c r="H417" s="592">
        <v>0</v>
      </c>
      <c r="I417" s="476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1045</v>
      </c>
      <c r="E418" s="593"/>
      <c r="F418" s="592">
        <v>0</v>
      </c>
      <c r="G418" s="592">
        <v>0</v>
      </c>
      <c r="H418" s="592">
        <v>0</v>
      </c>
      <c r="I418" s="476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624"/>
      <c r="C419" s="625" t="s">
        <v>1245</v>
      </c>
      <c r="D419" s="626" t="s">
        <v>1731</v>
      </c>
      <c r="E419" s="627"/>
      <c r="F419" s="627">
        <f>SUM(F361,F375,F383,F388,F391,F396,F399,F402,F405,F406,F409,F412)</f>
        <v>1531383</v>
      </c>
      <c r="G419" s="628">
        <f>SUM(G361,G375,G383,G388,G391,G396,G399,G402,G405,G406,G409,G412)</f>
        <v>197393</v>
      </c>
      <c r="H419" s="627">
        <f>SUM(H361,H375,H383,H388,H391,H396,H399,H402,H405,H406,H409,H412)</f>
        <v>0</v>
      </c>
      <c r="I419" s="627">
        <f>SUM(I361,I375,I383,I388,I391,I396,I399,I402,I405,I406,I409,I412)</f>
        <v>1728776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1578</v>
      </c>
      <c r="C420" s="191" t="s">
        <v>1663</v>
      </c>
      <c r="D420" s="360" t="s">
        <v>1008</v>
      </c>
      <c r="E420" s="593"/>
      <c r="F420" s="622"/>
      <c r="G420" s="622"/>
      <c r="H420" s="623"/>
      <c r="I420" s="477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617" t="s">
        <v>1730</v>
      </c>
      <c r="E421" s="593"/>
      <c r="F421" s="622"/>
      <c r="G421" s="622"/>
      <c r="H421" s="623"/>
      <c r="I421" s="477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620">
        <v>7400</v>
      </c>
      <c r="C422" s="881" t="s">
        <v>1416</v>
      </c>
      <c r="D422" s="882"/>
      <c r="E422" s="621"/>
      <c r="F422" s="668"/>
      <c r="G422" s="668"/>
      <c r="H422" s="592">
        <v>0</v>
      </c>
      <c r="I422" s="621">
        <f>F422+G422+H422</f>
        <v>0</v>
      </c>
      <c r="J422" s="221">
        <f t="shared" si="95"/>
      </c>
      <c r="K422" s="244"/>
      <c r="L422" s="215"/>
      <c r="M422" s="215"/>
      <c r="N422" s="219"/>
      <c r="O422" s="219"/>
      <c r="P422" s="223"/>
      <c r="Q422" s="215"/>
      <c r="R422" s="215"/>
      <c r="S422" s="219"/>
      <c r="T422" s="219"/>
      <c r="U422" s="215"/>
      <c r="V422" s="219"/>
      <c r="W422" s="219"/>
      <c r="X422" s="215"/>
      <c r="Y422" s="215"/>
    </row>
    <row r="423" spans="1:25" s="247" customFormat="1" ht="15.75" customHeight="1">
      <c r="A423" s="318">
        <v>275</v>
      </c>
      <c r="B423" s="620">
        <v>7500</v>
      </c>
      <c r="C423" s="881" t="s">
        <v>1046</v>
      </c>
      <c r="D423" s="882"/>
      <c r="E423" s="621"/>
      <c r="F423" s="668"/>
      <c r="G423" s="668"/>
      <c r="H423" s="592">
        <v>0</v>
      </c>
      <c r="I423" s="621">
        <f>F423+G423+H423</f>
        <v>0</v>
      </c>
      <c r="J423" s="221">
        <f t="shared" si="95"/>
      </c>
      <c r="K423" s="244"/>
      <c r="L423" s="215"/>
      <c r="M423" s="215"/>
      <c r="N423" s="219"/>
      <c r="O423" s="219"/>
      <c r="P423" s="223"/>
      <c r="Q423" s="215"/>
      <c r="R423" s="215"/>
      <c r="S423" s="219"/>
      <c r="T423" s="219"/>
      <c r="U423" s="215"/>
      <c r="V423" s="219"/>
      <c r="W423" s="219"/>
      <c r="X423" s="215"/>
      <c r="Y423" s="215"/>
    </row>
    <row r="424" spans="1:16" s="247" customFormat="1" ht="30" customHeight="1">
      <c r="A424" s="259">
        <v>285</v>
      </c>
      <c r="B424" s="620">
        <v>7600</v>
      </c>
      <c r="C424" s="881" t="s">
        <v>277</v>
      </c>
      <c r="D424" s="882"/>
      <c r="E424" s="621"/>
      <c r="F424" s="668"/>
      <c r="G424" s="668"/>
      <c r="H424" s="592">
        <v>0</v>
      </c>
      <c r="I424" s="621">
        <f>F424+G424+H424</f>
        <v>0</v>
      </c>
      <c r="J424" s="221">
        <f t="shared" si="95"/>
      </c>
      <c r="K424" s="244"/>
      <c r="L424" s="215"/>
      <c r="M424" s="215"/>
      <c r="N424" s="219"/>
      <c r="O424" s="219"/>
      <c r="P424" s="223"/>
    </row>
    <row r="425" spans="1:16" s="247" customFormat="1" ht="24" customHeight="1">
      <c r="A425" s="259">
        <v>295</v>
      </c>
      <c r="B425" s="620">
        <v>7700</v>
      </c>
      <c r="C425" s="881" t="s">
        <v>1012</v>
      </c>
      <c r="D425" s="882"/>
      <c r="E425" s="621"/>
      <c r="F425" s="592">
        <v>0</v>
      </c>
      <c r="G425" s="592">
        <v>0</v>
      </c>
      <c r="H425" s="592">
        <v>0</v>
      </c>
      <c r="I425" s="621">
        <f>F425+G425+H425</f>
        <v>0</v>
      </c>
      <c r="J425" s="221">
        <f>(IF($E425&lt;&gt;0,$J$2,IF($I425&lt;&gt;0,$J$2,"")))</f>
      </c>
      <c r="K425" s="244"/>
      <c r="L425" s="215"/>
      <c r="M425" s="215"/>
      <c r="N425" s="219"/>
      <c r="O425" s="219"/>
      <c r="P425" s="223"/>
    </row>
    <row r="426" spans="1:16" s="247" customFormat="1" ht="32.25" customHeight="1">
      <c r="A426" s="259">
        <v>215</v>
      </c>
      <c r="B426" s="620">
        <v>7800</v>
      </c>
      <c r="C426" s="881" t="s">
        <v>615</v>
      </c>
      <c r="D426" s="882"/>
      <c r="E426" s="621"/>
      <c r="F426" s="621">
        <f>SUM(F427:F428)</f>
        <v>0</v>
      </c>
      <c r="G426" s="621">
        <f>SUM(G427:G428)</f>
        <v>0</v>
      </c>
      <c r="H426" s="621">
        <f>SUM(H427:H428)</f>
        <v>0</v>
      </c>
      <c r="I426" s="621">
        <f>SUM(I427:I428)</f>
        <v>0</v>
      </c>
      <c r="J426" s="221">
        <f>(IF($E426&lt;&gt;0,$J$2,IF($I426&lt;&gt;0,$J$2,"")))</f>
      </c>
      <c r="K426" s="244"/>
      <c r="L426" s="215"/>
      <c r="M426" s="215"/>
      <c r="N426" s="219"/>
      <c r="O426" s="219"/>
      <c r="P426" s="223"/>
    </row>
    <row r="427" spans="1:25" ht="15.75">
      <c r="A427" s="262">
        <v>220</v>
      </c>
      <c r="B427" s="136"/>
      <c r="C427" s="144">
        <v>7833</v>
      </c>
      <c r="D427" s="138" t="s">
        <v>1047</v>
      </c>
      <c r="E427" s="593"/>
      <c r="F427" s="516"/>
      <c r="G427" s="517"/>
      <c r="H427" s="592">
        <v>0</v>
      </c>
      <c r="I427" s="518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1048</v>
      </c>
      <c r="E428" s="593"/>
      <c r="F428" s="449"/>
      <c r="G428" s="245"/>
      <c r="H428" s="592">
        <v>0</v>
      </c>
      <c r="I428" s="476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624"/>
      <c r="C429" s="625" t="s">
        <v>1245</v>
      </c>
      <c r="D429" s="626" t="s">
        <v>1732</v>
      </c>
      <c r="E429" s="627"/>
      <c r="F429" s="627">
        <f>SUM(F422,F423,F424,F425,F426)</f>
        <v>0</v>
      </c>
      <c r="G429" s="628">
        <f>SUM(G422,G423,G424,G425,G426)</f>
        <v>0</v>
      </c>
      <c r="H429" s="627">
        <f>SUM(H422,H423,H424,H425,H426)</f>
        <v>0</v>
      </c>
      <c r="I429" s="627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76" t="str">
        <f>$B$7</f>
        <v>БЮДЖЕТ - НАЧАЛЕН ПЛАН
ПО ПЪЛНА ЕДИННА БЮДЖЕТНА КЛАСИФИКАЦИЯ</v>
      </c>
      <c r="C433" s="877"/>
      <c r="D433" s="877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1659</v>
      </c>
      <c r="F434" s="279" t="s">
        <v>1527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78" t="str">
        <f>$B$9</f>
        <v>OBRAZOVANIE</v>
      </c>
      <c r="C435" s="879"/>
      <c r="D435" s="880"/>
      <c r="E435" s="578">
        <f>$E$9</f>
        <v>44562</v>
      </c>
      <c r="F435" s="579">
        <f>$F$9</f>
        <v>44926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902" t="str">
        <f>$B$12</f>
        <v>Мадан</v>
      </c>
      <c r="C438" s="903"/>
      <c r="D438" s="904"/>
      <c r="E438" s="594" t="s">
        <v>1660</v>
      </c>
      <c r="F438" s="580" t="str">
        <f>$F$12</f>
        <v>7106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581" t="str">
        <f>$B$13</f>
        <v>(наименование на първостепенния разпоредител с бюджет)</v>
      </c>
      <c r="E439" s="281" t="s">
        <v>1661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1662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3"/>
      <c r="C442" s="634"/>
      <c r="D442" s="635" t="s">
        <v>1484</v>
      </c>
      <c r="E442" s="725"/>
      <c r="F442" s="923" t="s">
        <v>1463</v>
      </c>
      <c r="G442" s="924"/>
      <c r="H442" s="925"/>
      <c r="I442" s="926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636"/>
      <c r="C443" s="636"/>
      <c r="D443" s="629" t="s">
        <v>1417</v>
      </c>
      <c r="E443" s="727"/>
      <c r="F443" s="638" t="str">
        <f>+F20</f>
        <v>държавни дейности</v>
      </c>
      <c r="G443" s="638" t="str">
        <f>+G20</f>
        <v>местни дейности</v>
      </c>
      <c r="H443" s="638" t="str">
        <f>+H20</f>
        <v>дофинансиране</v>
      </c>
      <c r="I443" s="639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1418</v>
      </c>
      <c r="E444" s="727"/>
      <c r="F444" s="296"/>
      <c r="G444" s="296"/>
      <c r="H444" s="296"/>
      <c r="I444" s="483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630"/>
      <c r="C445" s="631"/>
      <c r="D445" s="632" t="s">
        <v>1245</v>
      </c>
      <c r="E445" s="726"/>
      <c r="F445" s="637">
        <f>+F169-F301+F419+F429</f>
        <v>0</v>
      </c>
      <c r="G445" s="637">
        <f>+G169-G301+G419+G429</f>
        <v>197393</v>
      </c>
      <c r="H445" s="637">
        <f>+H169-H301+H419+H429</f>
        <v>-197393</v>
      </c>
      <c r="I445" s="637">
        <f>+I169-I301+I419+I429</f>
        <v>0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76" t="str">
        <f>$B$7</f>
        <v>БЮДЖЕТ - НАЧАЛЕН ПЛАН
ПО ПЪЛНА ЕДИННА БЮДЖЕТНА КЛАСИФИКАЦИЯ</v>
      </c>
      <c r="C449" s="877"/>
      <c r="D449" s="877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596" t="s">
        <v>1659</v>
      </c>
      <c r="F450" s="596" t="s">
        <v>1527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78" t="str">
        <f>$B$9</f>
        <v>OBRAZOVANIE</v>
      </c>
      <c r="C451" s="879"/>
      <c r="D451" s="880"/>
      <c r="E451" s="578">
        <f>$E$9</f>
        <v>44562</v>
      </c>
      <c r="F451" s="579">
        <f>$F$9</f>
        <v>44926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595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902" t="str">
        <f>$B$12</f>
        <v>Мадан</v>
      </c>
      <c r="C454" s="903"/>
      <c r="D454" s="904"/>
      <c r="E454" s="594" t="s">
        <v>1660</v>
      </c>
      <c r="F454" s="580" t="str">
        <f>$F$12</f>
        <v>7106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581" t="str">
        <f>$B$13</f>
        <v>(наименование на първостепенния разпоредител с бюджет)</v>
      </c>
      <c r="E455" s="281" t="s">
        <v>1661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1662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640"/>
      <c r="C458" s="640"/>
      <c r="D458" s="643" t="s">
        <v>1734</v>
      </c>
      <c r="E458" s="672"/>
      <c r="F458" s="927" t="s">
        <v>1463</v>
      </c>
      <c r="G458" s="928"/>
      <c r="H458" s="929"/>
      <c r="I458" s="930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641" t="s">
        <v>1578</v>
      </c>
      <c r="C459" s="642" t="s">
        <v>1663</v>
      </c>
      <c r="D459" s="577" t="s">
        <v>1004</v>
      </c>
      <c r="E459" s="672"/>
      <c r="F459" s="588" t="str">
        <f>+F20</f>
        <v>държавни дейности</v>
      </c>
      <c r="G459" s="588" t="str">
        <f>+G20</f>
        <v>местни дейности</v>
      </c>
      <c r="H459" s="588" t="str">
        <f>+H20</f>
        <v>дофинансиране</v>
      </c>
      <c r="I459" s="588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506"/>
      <c r="C460" s="506"/>
      <c r="D460" s="295" t="s">
        <v>1028</v>
      </c>
      <c r="E460" s="672"/>
      <c r="F460" s="483"/>
      <c r="G460" s="483"/>
      <c r="H460" s="553"/>
      <c r="I460" s="483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644">
        <v>7000</v>
      </c>
      <c r="C461" s="900" t="s">
        <v>1419</v>
      </c>
      <c r="D461" s="901"/>
      <c r="E461" s="728"/>
      <c r="F461" s="646">
        <f>SUM(F462:F464)</f>
        <v>0</v>
      </c>
      <c r="G461" s="647">
        <f>SUM(G462:G464)</f>
        <v>0</v>
      </c>
      <c r="H461" s="648">
        <f>SUM(H462:H464)</f>
        <v>0</v>
      </c>
      <c r="I461" s="648">
        <f>SUM(I462:I464)</f>
        <v>0</v>
      </c>
      <c r="J461" s="221">
        <f aca="true" t="shared" si="99" ref="J461:J524">(IF($E461&lt;&gt;0,$J$2,IF($I461&lt;&gt;0,$J$2,"")))</f>
      </c>
      <c r="K461" s="244"/>
      <c r="L461" s="215"/>
      <c r="M461" s="215"/>
      <c r="N461" s="219"/>
      <c r="O461" s="219"/>
      <c r="P461" s="369"/>
      <c r="Q461" s="215"/>
      <c r="R461" s="215"/>
      <c r="S461" s="219"/>
      <c r="T461" s="219"/>
      <c r="U461" s="215"/>
      <c r="V461" s="219"/>
      <c r="W461" s="219"/>
      <c r="X461" s="215"/>
      <c r="Y461" s="215"/>
    </row>
    <row r="462" spans="1:23" ht="31.5">
      <c r="A462" s="260">
        <v>10</v>
      </c>
      <c r="B462" s="173"/>
      <c r="C462" s="144">
        <v>7001</v>
      </c>
      <c r="D462" s="163" t="s">
        <v>1013</v>
      </c>
      <c r="E462" s="593"/>
      <c r="F462" s="449"/>
      <c r="G462" s="245"/>
      <c r="H462" s="592">
        <v>0</v>
      </c>
      <c r="I462" s="476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1420</v>
      </c>
      <c r="E463" s="593"/>
      <c r="F463" s="449"/>
      <c r="G463" s="245"/>
      <c r="H463" s="592">
        <v>0</v>
      </c>
      <c r="I463" s="476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1421</v>
      </c>
      <c r="E464" s="593"/>
      <c r="F464" s="449"/>
      <c r="G464" s="245"/>
      <c r="H464" s="592">
        <v>0</v>
      </c>
      <c r="I464" s="476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649">
        <v>7100</v>
      </c>
      <c r="C465" s="875" t="s">
        <v>1422</v>
      </c>
      <c r="D465" s="875"/>
      <c r="E465" s="645"/>
      <c r="F465" s="650">
        <f>+F466+F467</f>
        <v>0</v>
      </c>
      <c r="G465" s="651">
        <f>+G466+G467</f>
        <v>0</v>
      </c>
      <c r="H465" s="651">
        <f>+H466+H467</f>
        <v>0</v>
      </c>
      <c r="I465" s="651">
        <f>+I466+I467</f>
        <v>0</v>
      </c>
      <c r="J465" s="221">
        <f t="shared" si="99"/>
      </c>
      <c r="K465" s="244"/>
      <c r="L465" s="215"/>
      <c r="M465" s="215"/>
      <c r="N465" s="219"/>
      <c r="O465" s="219"/>
      <c r="P465" s="369"/>
      <c r="Q465" s="215"/>
      <c r="R465" s="215"/>
      <c r="S465" s="219"/>
      <c r="T465" s="219"/>
      <c r="U465" s="215"/>
      <c r="V465" s="219"/>
      <c r="W465" s="219"/>
      <c r="X465" s="215"/>
      <c r="Y465" s="215"/>
    </row>
    <row r="466" spans="1:23" ht="15.75">
      <c r="A466" s="260">
        <v>35</v>
      </c>
      <c r="B466" s="173"/>
      <c r="C466" s="144">
        <v>7101</v>
      </c>
      <c r="D466" s="174" t="s">
        <v>1423</v>
      </c>
      <c r="E466" s="593"/>
      <c r="F466" s="449"/>
      <c r="G466" s="245"/>
      <c r="H466" s="592">
        <v>0</v>
      </c>
      <c r="I466" s="476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1424</v>
      </c>
      <c r="E467" s="593"/>
      <c r="F467" s="449"/>
      <c r="G467" s="245"/>
      <c r="H467" s="592">
        <v>0</v>
      </c>
      <c r="I467" s="476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649">
        <v>7200</v>
      </c>
      <c r="C468" s="875" t="s">
        <v>1705</v>
      </c>
      <c r="D468" s="875"/>
      <c r="E468" s="645"/>
      <c r="F468" s="650">
        <f>+F469+F470</f>
        <v>0</v>
      </c>
      <c r="G468" s="651">
        <f>+G469+G470</f>
        <v>0</v>
      </c>
      <c r="H468" s="651">
        <f>+H469+H470</f>
        <v>0</v>
      </c>
      <c r="I468" s="651">
        <f>+I469+I470</f>
        <v>0</v>
      </c>
      <c r="J468" s="221">
        <f t="shared" si="99"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3" ht="15.75">
      <c r="A469" s="260">
        <v>50</v>
      </c>
      <c r="B469" s="173"/>
      <c r="C469" s="144">
        <v>7201</v>
      </c>
      <c r="D469" s="174" t="s">
        <v>1706</v>
      </c>
      <c r="E469" s="593"/>
      <c r="F469" s="449"/>
      <c r="G469" s="245"/>
      <c r="H469" s="592">
        <v>0</v>
      </c>
      <c r="I469" s="476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1707</v>
      </c>
      <c r="E470" s="593"/>
      <c r="F470" s="449"/>
      <c r="G470" s="245"/>
      <c r="H470" s="592">
        <v>0</v>
      </c>
      <c r="I470" s="476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649">
        <v>7300</v>
      </c>
      <c r="C471" s="896" t="s">
        <v>1425</v>
      </c>
      <c r="D471" s="897"/>
      <c r="E471" s="645"/>
      <c r="F471" s="650">
        <f>SUM(F472:F477)</f>
        <v>0</v>
      </c>
      <c r="G471" s="651">
        <f>SUM(G472:G477)</f>
        <v>0</v>
      </c>
      <c r="H471" s="651">
        <f>SUM(H472:H477)</f>
        <v>0</v>
      </c>
      <c r="I471" s="651">
        <f>SUM(I472:I477)</f>
        <v>0</v>
      </c>
      <c r="J471" s="221">
        <f t="shared" si="99"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3" ht="15.75">
      <c r="A472" s="260">
        <v>65</v>
      </c>
      <c r="B472" s="136"/>
      <c r="C472" s="144">
        <v>7320</v>
      </c>
      <c r="D472" s="319" t="s">
        <v>1426</v>
      </c>
      <c r="E472" s="593"/>
      <c r="F472" s="465"/>
      <c r="G472" s="359"/>
      <c r="H472" s="592">
        <v>0</v>
      </c>
      <c r="I472" s="476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1427</v>
      </c>
      <c r="E473" s="593"/>
      <c r="F473" s="465"/>
      <c r="G473" s="359"/>
      <c r="H473" s="592">
        <v>0</v>
      </c>
      <c r="I473" s="476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1428</v>
      </c>
      <c r="E474" s="593"/>
      <c r="F474" s="465"/>
      <c r="G474" s="359"/>
      <c r="H474" s="592">
        <v>0</v>
      </c>
      <c r="I474" s="476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1429</v>
      </c>
      <c r="E475" s="593"/>
      <c r="F475" s="449"/>
      <c r="G475" s="245"/>
      <c r="H475" s="592">
        <v>0</v>
      </c>
      <c r="I475" s="476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1430</v>
      </c>
      <c r="E476" s="593"/>
      <c r="F476" s="592">
        <v>0</v>
      </c>
      <c r="G476" s="592">
        <v>0</v>
      </c>
      <c r="H476" s="592">
        <v>0</v>
      </c>
      <c r="I476" s="476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1431</v>
      </c>
      <c r="E477" s="593"/>
      <c r="F477" s="449"/>
      <c r="G477" s="245"/>
      <c r="H477" s="592">
        <v>0</v>
      </c>
      <c r="I477" s="476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649">
        <v>7900</v>
      </c>
      <c r="C478" s="888" t="s">
        <v>1432</v>
      </c>
      <c r="D478" s="889"/>
      <c r="E478" s="645"/>
      <c r="F478" s="652">
        <f>+F479+F480</f>
        <v>0</v>
      </c>
      <c r="G478" s="653">
        <f>+G479+G480</f>
        <v>0</v>
      </c>
      <c r="H478" s="653">
        <f>+H479+H480</f>
        <v>0</v>
      </c>
      <c r="I478" s="653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E478" s="215"/>
      <c r="BF478" s="372"/>
    </row>
    <row r="479" spans="1:244" s="380" customFormat="1" ht="15.75">
      <c r="A479" s="375">
        <v>115</v>
      </c>
      <c r="B479" s="136"/>
      <c r="C479" s="197">
        <v>7901</v>
      </c>
      <c r="D479" s="466" t="s">
        <v>1433</v>
      </c>
      <c r="E479" s="593"/>
      <c r="F479" s="592">
        <v>0</v>
      </c>
      <c r="G479" s="592">
        <v>0</v>
      </c>
      <c r="H479" s="592">
        <v>0</v>
      </c>
      <c r="I479" s="476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7" t="s">
        <v>1434</v>
      </c>
      <c r="E480" s="593"/>
      <c r="F480" s="592">
        <v>0</v>
      </c>
      <c r="G480" s="592">
        <v>0</v>
      </c>
      <c r="H480" s="592">
        <v>0</v>
      </c>
      <c r="I480" s="476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649">
        <v>8000</v>
      </c>
      <c r="C481" s="884" t="s">
        <v>1435</v>
      </c>
      <c r="D481" s="884"/>
      <c r="E481" s="645"/>
      <c r="F481" s="650">
        <f>SUM(F482:F496)</f>
        <v>0</v>
      </c>
      <c r="G481" s="651">
        <f>SUM(G482:G496)</f>
        <v>0</v>
      </c>
      <c r="H481" s="651">
        <f>SUM(H482:H496)</f>
        <v>0</v>
      </c>
      <c r="I481" s="651">
        <f>SUM(I482:I496)</f>
        <v>0</v>
      </c>
      <c r="J481" s="221">
        <f t="shared" si="99"/>
      </c>
      <c r="K481" s="244"/>
      <c r="L481" s="215"/>
      <c r="M481" s="215"/>
      <c r="N481" s="219"/>
      <c r="O481" s="219"/>
      <c r="P481" s="369"/>
      <c r="Q481" s="215"/>
      <c r="R481" s="215"/>
      <c r="S481" s="219"/>
      <c r="T481" s="219"/>
      <c r="U481" s="215"/>
      <c r="V481" s="219"/>
      <c r="W481" s="219"/>
      <c r="X481" s="215"/>
      <c r="Y481" s="378"/>
    </row>
    <row r="482" spans="1:25" ht="15.75">
      <c r="A482" s="260">
        <v>130</v>
      </c>
      <c r="B482" s="140"/>
      <c r="C482" s="144">
        <v>8011</v>
      </c>
      <c r="D482" s="138" t="s">
        <v>1436</v>
      </c>
      <c r="E482" s="593"/>
      <c r="F482" s="449"/>
      <c r="G482" s="245"/>
      <c r="H482" s="592">
        <v>0</v>
      </c>
      <c r="I482" s="476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1437</v>
      </c>
      <c r="E483" s="593"/>
      <c r="F483" s="449"/>
      <c r="G483" s="245"/>
      <c r="H483" s="592">
        <v>0</v>
      </c>
      <c r="I483" s="476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1438</v>
      </c>
      <c r="E484" s="593"/>
      <c r="F484" s="449"/>
      <c r="G484" s="245"/>
      <c r="H484" s="592">
        <v>0</v>
      </c>
      <c r="I484" s="476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1439</v>
      </c>
      <c r="E485" s="593"/>
      <c r="F485" s="449"/>
      <c r="G485" s="245"/>
      <c r="H485" s="592">
        <v>0</v>
      </c>
      <c r="I485" s="476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1440</v>
      </c>
      <c r="E486" s="593"/>
      <c r="F486" s="449"/>
      <c r="G486" s="245"/>
      <c r="H486" s="592">
        <v>0</v>
      </c>
      <c r="I486" s="476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1441</v>
      </c>
      <c r="E487" s="593"/>
      <c r="F487" s="449"/>
      <c r="G487" s="245"/>
      <c r="H487" s="592">
        <v>0</v>
      </c>
      <c r="I487" s="476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1442</v>
      </c>
      <c r="E488" s="593"/>
      <c r="F488" s="449"/>
      <c r="G488" s="245"/>
      <c r="H488" s="592">
        <v>0</v>
      </c>
      <c r="I488" s="476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312</v>
      </c>
      <c r="E489" s="593"/>
      <c r="F489" s="449"/>
      <c r="G489" s="245"/>
      <c r="H489" s="592">
        <v>0</v>
      </c>
      <c r="I489" s="476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313</v>
      </c>
      <c r="E490" s="593"/>
      <c r="F490" s="449"/>
      <c r="G490" s="245"/>
      <c r="H490" s="592">
        <v>0</v>
      </c>
      <c r="I490" s="476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314</v>
      </c>
      <c r="E491" s="593"/>
      <c r="F491" s="449"/>
      <c r="G491" s="245"/>
      <c r="H491" s="592">
        <v>0</v>
      </c>
      <c r="I491" s="476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315</v>
      </c>
      <c r="E492" s="593"/>
      <c r="F492" s="449"/>
      <c r="G492" s="245"/>
      <c r="H492" s="592">
        <v>0</v>
      </c>
      <c r="I492" s="476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316</v>
      </c>
      <c r="E493" s="593"/>
      <c r="F493" s="449"/>
      <c r="G493" s="245"/>
      <c r="H493" s="592">
        <v>0</v>
      </c>
      <c r="I493" s="476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593"/>
      <c r="F494" s="592">
        <v>0</v>
      </c>
      <c r="G494" s="592">
        <v>0</v>
      </c>
      <c r="H494" s="592">
        <v>0</v>
      </c>
      <c r="I494" s="476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317</v>
      </c>
      <c r="E495" s="593"/>
      <c r="F495" s="592">
        <v>0</v>
      </c>
      <c r="G495" s="592">
        <v>0</v>
      </c>
      <c r="H495" s="592">
        <v>0</v>
      </c>
      <c r="I495" s="476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318</v>
      </c>
      <c r="E496" s="593"/>
      <c r="F496" s="592">
        <v>0</v>
      </c>
      <c r="G496" s="592">
        <v>0</v>
      </c>
      <c r="H496" s="592">
        <v>0</v>
      </c>
      <c r="I496" s="476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649">
        <v>8100</v>
      </c>
      <c r="C497" s="886" t="s">
        <v>319</v>
      </c>
      <c r="D497" s="887"/>
      <c r="E497" s="645"/>
      <c r="F497" s="650">
        <f>SUM(F498:F501)</f>
        <v>0</v>
      </c>
      <c r="G497" s="651">
        <f>SUM(G498:G501)</f>
        <v>0</v>
      </c>
      <c r="H497" s="651">
        <f>SUM(H498:H501)</f>
        <v>0</v>
      </c>
      <c r="I497" s="651">
        <f>SUM(I498:I501)</f>
        <v>0</v>
      </c>
      <c r="J497" s="221">
        <f t="shared" si="99"/>
      </c>
      <c r="K497" s="244"/>
      <c r="L497" s="215"/>
      <c r="M497" s="215"/>
      <c r="N497" s="219"/>
      <c r="O497" s="219"/>
      <c r="P497" s="369"/>
      <c r="Q497" s="215"/>
      <c r="R497" s="215"/>
      <c r="S497" s="219"/>
      <c r="T497" s="219"/>
      <c r="U497" s="215"/>
      <c r="V497" s="219"/>
      <c r="W497" s="219"/>
      <c r="X497" s="215"/>
      <c r="Y497" s="215"/>
    </row>
    <row r="498" spans="1:23" ht="31.5">
      <c r="A498" s="260">
        <v>225</v>
      </c>
      <c r="B498" s="136"/>
      <c r="C498" s="144">
        <v>8111</v>
      </c>
      <c r="D498" s="147" t="s">
        <v>320</v>
      </c>
      <c r="E498" s="593"/>
      <c r="F498" s="592">
        <v>0</v>
      </c>
      <c r="G498" s="592">
        <v>0</v>
      </c>
      <c r="H498" s="592">
        <v>0</v>
      </c>
      <c r="I498" s="476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321</v>
      </c>
      <c r="E499" s="593"/>
      <c r="F499" s="592">
        <v>0</v>
      </c>
      <c r="G499" s="592">
        <v>0</v>
      </c>
      <c r="H499" s="592">
        <v>0</v>
      </c>
      <c r="I499" s="476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322</v>
      </c>
      <c r="E500" s="593"/>
      <c r="F500" s="592">
        <v>0</v>
      </c>
      <c r="G500" s="592">
        <v>0</v>
      </c>
      <c r="H500" s="592">
        <v>0</v>
      </c>
      <c r="I500" s="476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762</v>
      </c>
      <c r="E501" s="593"/>
      <c r="F501" s="592">
        <v>0</v>
      </c>
      <c r="G501" s="592">
        <v>0</v>
      </c>
      <c r="H501" s="592">
        <v>0</v>
      </c>
      <c r="I501" s="476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649">
        <v>8200</v>
      </c>
      <c r="C502" s="890" t="s">
        <v>763</v>
      </c>
      <c r="D502" s="891"/>
      <c r="E502" s="645"/>
      <c r="F502" s="673">
        <v>0</v>
      </c>
      <c r="G502" s="673">
        <v>0</v>
      </c>
      <c r="H502" s="673">
        <v>0</v>
      </c>
      <c r="I502" s="654">
        <f>F502+G502+H502</f>
        <v>0</v>
      </c>
      <c r="J502" s="221">
        <f t="shared" si="99"/>
      </c>
      <c r="K502" s="244"/>
      <c r="L502" s="215"/>
      <c r="M502" s="215"/>
      <c r="N502" s="219"/>
      <c r="O502" s="219"/>
      <c r="P502" s="369"/>
      <c r="Q502" s="215"/>
      <c r="R502" s="215"/>
      <c r="S502" s="219"/>
      <c r="T502" s="219"/>
      <c r="U502" s="215"/>
      <c r="V502" s="219"/>
      <c r="W502" s="219"/>
      <c r="X502" s="215"/>
      <c r="Y502" s="215"/>
    </row>
    <row r="503" spans="1:25" s="247" customFormat="1" ht="15.75">
      <c r="A503" s="259">
        <v>255</v>
      </c>
      <c r="B503" s="649">
        <v>8300</v>
      </c>
      <c r="C503" s="892" t="s">
        <v>764</v>
      </c>
      <c r="D503" s="892"/>
      <c r="E503" s="645"/>
      <c r="F503" s="650">
        <f>SUM(F504:F511)</f>
        <v>0</v>
      </c>
      <c r="G503" s="651">
        <f>SUM(G504:G511)</f>
        <v>0</v>
      </c>
      <c r="H503" s="651">
        <f>SUM(H504:H511)</f>
        <v>0</v>
      </c>
      <c r="I503" s="651">
        <f>SUM(I504:I511)</f>
        <v>0</v>
      </c>
      <c r="J503" s="221">
        <f t="shared" si="99"/>
      </c>
      <c r="K503" s="244"/>
      <c r="L503" s="215"/>
      <c r="M503" s="215"/>
      <c r="N503" s="219"/>
      <c r="O503" s="219"/>
      <c r="P503" s="369"/>
      <c r="Q503" s="215"/>
      <c r="R503" s="215"/>
      <c r="S503" s="219"/>
      <c r="T503" s="219"/>
      <c r="U503" s="215"/>
      <c r="V503" s="219"/>
      <c r="W503" s="219"/>
      <c r="X503" s="215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765</v>
      </c>
      <c r="E504" s="593"/>
      <c r="F504" s="449"/>
      <c r="G504" s="245"/>
      <c r="H504" s="592">
        <v>0</v>
      </c>
      <c r="I504" s="476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766</v>
      </c>
      <c r="E505" s="593"/>
      <c r="F505" s="449"/>
      <c r="G505" s="245"/>
      <c r="H505" s="592">
        <v>0</v>
      </c>
      <c r="I505" s="476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767</v>
      </c>
      <c r="E506" s="593"/>
      <c r="F506" s="449"/>
      <c r="G506" s="245"/>
      <c r="H506" s="592">
        <v>0</v>
      </c>
      <c r="I506" s="476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768</v>
      </c>
      <c r="E507" s="593"/>
      <c r="F507" s="449"/>
      <c r="G507" s="245"/>
      <c r="H507" s="592">
        <v>0</v>
      </c>
      <c r="I507" s="476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769</v>
      </c>
      <c r="E508" s="593"/>
      <c r="F508" s="449"/>
      <c r="G508" s="245"/>
      <c r="H508" s="592">
        <v>0</v>
      </c>
      <c r="I508" s="476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770</v>
      </c>
      <c r="E509" s="593"/>
      <c r="F509" s="449"/>
      <c r="G509" s="245"/>
      <c r="H509" s="592">
        <v>0</v>
      </c>
      <c r="I509" s="476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771</v>
      </c>
      <c r="E510" s="593"/>
      <c r="F510" s="449"/>
      <c r="G510" s="245"/>
      <c r="H510" s="592">
        <v>0</v>
      </c>
      <c r="I510" s="476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772</v>
      </c>
      <c r="E511" s="593"/>
      <c r="F511" s="449"/>
      <c r="G511" s="245"/>
      <c r="H511" s="592">
        <v>0</v>
      </c>
      <c r="I511" s="476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649">
        <v>8500</v>
      </c>
      <c r="C512" s="884" t="s">
        <v>773</v>
      </c>
      <c r="D512" s="884"/>
      <c r="E512" s="645"/>
      <c r="F512" s="650">
        <f>SUM(F513:F515)</f>
        <v>0</v>
      </c>
      <c r="G512" s="651">
        <f>SUM(G513:G515)</f>
        <v>0</v>
      </c>
      <c r="H512" s="651">
        <f>SUM(H513:H515)</f>
        <v>0</v>
      </c>
      <c r="I512" s="651">
        <f>SUM(I513:I515)</f>
        <v>0</v>
      </c>
      <c r="J512" s="221">
        <f t="shared" si="99"/>
      </c>
      <c r="K512" s="244"/>
      <c r="L512" s="215"/>
      <c r="M512" s="215"/>
      <c r="N512" s="219"/>
      <c r="O512" s="219"/>
      <c r="P512" s="369"/>
      <c r="Q512" s="215"/>
      <c r="R512" s="215"/>
      <c r="S512" s="219"/>
      <c r="T512" s="219"/>
      <c r="U512" s="215"/>
      <c r="V512" s="219"/>
      <c r="W512" s="219"/>
      <c r="X512" s="215"/>
      <c r="Y512" s="215"/>
    </row>
    <row r="513" spans="1:23" ht="15.75">
      <c r="A513" s="260">
        <v>300</v>
      </c>
      <c r="B513" s="136"/>
      <c r="C513" s="144">
        <v>8501</v>
      </c>
      <c r="D513" s="138" t="s">
        <v>774</v>
      </c>
      <c r="E513" s="593"/>
      <c r="F513" s="449"/>
      <c r="G513" s="245"/>
      <c r="H513" s="592">
        <v>0</v>
      </c>
      <c r="I513" s="476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775</v>
      </c>
      <c r="E514" s="593"/>
      <c r="F514" s="449"/>
      <c r="G514" s="245"/>
      <c r="H514" s="592">
        <v>0</v>
      </c>
      <c r="I514" s="476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776</v>
      </c>
      <c r="E515" s="593"/>
      <c r="F515" s="449"/>
      <c r="G515" s="245"/>
      <c r="H515" s="592">
        <v>0</v>
      </c>
      <c r="I515" s="476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649">
        <v>8600</v>
      </c>
      <c r="C516" s="884" t="s">
        <v>777</v>
      </c>
      <c r="D516" s="884"/>
      <c r="E516" s="645"/>
      <c r="F516" s="650">
        <f>SUM(F517:F520)</f>
        <v>0</v>
      </c>
      <c r="G516" s="651">
        <f>SUM(G517:G520)</f>
        <v>0</v>
      </c>
      <c r="H516" s="651">
        <f>SUM(H517:H520)</f>
        <v>0</v>
      </c>
      <c r="I516" s="651">
        <f>SUM(I517:I520)</f>
        <v>0</v>
      </c>
      <c r="J516" s="221">
        <f t="shared" si="99"/>
      </c>
      <c r="K516" s="244"/>
      <c r="L516" s="215"/>
      <c r="M516" s="215"/>
      <c r="N516" s="219"/>
      <c r="O516" s="219"/>
      <c r="P516" s="369"/>
      <c r="Q516" s="215"/>
      <c r="R516" s="215"/>
      <c r="S516" s="219"/>
      <c r="T516" s="219"/>
      <c r="U516" s="215"/>
      <c r="V516" s="219"/>
      <c r="W516" s="219"/>
      <c r="X516" s="215"/>
      <c r="Y516" s="215"/>
    </row>
    <row r="517" spans="1:23" ht="15.75">
      <c r="A517" s="260">
        <v>320</v>
      </c>
      <c r="B517" s="136"/>
      <c r="C517" s="144">
        <v>8611</v>
      </c>
      <c r="D517" s="138" t="s">
        <v>778</v>
      </c>
      <c r="E517" s="593"/>
      <c r="F517" s="449"/>
      <c r="G517" s="245"/>
      <c r="H517" s="592">
        <v>0</v>
      </c>
      <c r="I517" s="476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779</v>
      </c>
      <c r="E518" s="593"/>
      <c r="F518" s="449"/>
      <c r="G518" s="245"/>
      <c r="H518" s="592">
        <v>0</v>
      </c>
      <c r="I518" s="476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780</v>
      </c>
      <c r="E519" s="593"/>
      <c r="F519" s="449"/>
      <c r="G519" s="245"/>
      <c r="H519" s="592">
        <v>0</v>
      </c>
      <c r="I519" s="476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781</v>
      </c>
      <c r="E520" s="593"/>
      <c r="F520" s="592">
        <v>0</v>
      </c>
      <c r="G520" s="592">
        <v>0</v>
      </c>
      <c r="H520" s="592">
        <v>0</v>
      </c>
      <c r="I520" s="476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649">
        <v>8700</v>
      </c>
      <c r="C521" s="885" t="s">
        <v>109</v>
      </c>
      <c r="D521" s="885"/>
      <c r="E521" s="645"/>
      <c r="F521" s="650">
        <f>SUM(F522:F523)</f>
        <v>0</v>
      </c>
      <c r="G521" s="651">
        <f>SUM(G522:G523)</f>
        <v>0</v>
      </c>
      <c r="H521" s="651">
        <f>SUM(H522:H523)</f>
        <v>0</v>
      </c>
      <c r="I521" s="651">
        <f>SUM(I522:I523)</f>
        <v>0</v>
      </c>
      <c r="J521" s="221">
        <f t="shared" si="99"/>
      </c>
      <c r="K521" s="244"/>
      <c r="L521" s="215"/>
      <c r="M521" s="215"/>
      <c r="N521" s="219"/>
      <c r="O521" s="219"/>
      <c r="P521" s="369"/>
      <c r="Q521" s="215"/>
      <c r="R521" s="215"/>
      <c r="S521" s="219"/>
      <c r="T521" s="219"/>
      <c r="U521" s="215"/>
      <c r="V521" s="219"/>
      <c r="W521" s="219"/>
      <c r="X521" s="215"/>
      <c r="Y521" s="215"/>
    </row>
    <row r="522" spans="1:23" ht="15.75">
      <c r="A522" s="260">
        <v>300</v>
      </c>
      <c r="B522" s="136"/>
      <c r="C522" s="144">
        <v>8733</v>
      </c>
      <c r="D522" s="138" t="s">
        <v>323</v>
      </c>
      <c r="E522" s="593"/>
      <c r="F522" s="592">
        <v>0</v>
      </c>
      <c r="G522" s="592">
        <v>0</v>
      </c>
      <c r="H522" s="592">
        <v>0</v>
      </c>
      <c r="I522" s="476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324</v>
      </c>
      <c r="E523" s="593"/>
      <c r="F523" s="592">
        <v>0</v>
      </c>
      <c r="G523" s="592">
        <v>0</v>
      </c>
      <c r="H523" s="592">
        <v>0</v>
      </c>
      <c r="I523" s="476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49">
        <v>8800</v>
      </c>
      <c r="C524" s="886" t="s">
        <v>110</v>
      </c>
      <c r="D524" s="887"/>
      <c r="E524" s="645"/>
      <c r="F524" s="650">
        <f>SUM(F525:F530)</f>
        <v>0</v>
      </c>
      <c r="G524" s="651">
        <f>SUM(G525:G530)</f>
        <v>0</v>
      </c>
      <c r="H524" s="651">
        <f>SUM(H525:H530)</f>
        <v>0</v>
      </c>
      <c r="I524" s="651">
        <f>SUM(I525:I530)</f>
        <v>0</v>
      </c>
      <c r="J524" s="221">
        <f t="shared" si="99"/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3" ht="15.75">
      <c r="A525" s="260">
        <v>360</v>
      </c>
      <c r="B525" s="136"/>
      <c r="C525" s="144">
        <v>8801</v>
      </c>
      <c r="D525" s="138" t="s">
        <v>328</v>
      </c>
      <c r="E525" s="593"/>
      <c r="F525" s="592">
        <v>0</v>
      </c>
      <c r="G525" s="592">
        <v>0</v>
      </c>
      <c r="H525" s="592">
        <v>0</v>
      </c>
      <c r="I525" s="476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329</v>
      </c>
      <c r="E526" s="593"/>
      <c r="F526" s="465"/>
      <c r="G526" s="359"/>
      <c r="H526" s="592">
        <v>0</v>
      </c>
      <c r="I526" s="476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1467</v>
      </c>
      <c r="E527" s="593"/>
      <c r="F527" s="465"/>
      <c r="G527" s="359"/>
      <c r="H527" s="592">
        <v>0</v>
      </c>
      <c r="I527" s="476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325</v>
      </c>
      <c r="E528" s="593"/>
      <c r="F528" s="465"/>
      <c r="G528" s="359"/>
      <c r="H528" s="592">
        <v>0</v>
      </c>
      <c r="I528" s="476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494" t="s">
        <v>326</v>
      </c>
      <c r="E529" s="593"/>
      <c r="F529" s="465"/>
      <c r="G529" s="359"/>
      <c r="H529" s="592">
        <v>0</v>
      </c>
      <c r="I529" s="476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327</v>
      </c>
      <c r="E530" s="593"/>
      <c r="F530" s="465"/>
      <c r="G530" s="359"/>
      <c r="H530" s="592">
        <v>0</v>
      </c>
      <c r="I530" s="476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649">
        <v>8900</v>
      </c>
      <c r="C531" s="898" t="s">
        <v>363</v>
      </c>
      <c r="D531" s="897"/>
      <c r="E531" s="645"/>
      <c r="F531" s="650">
        <f>SUM(F532:F534)</f>
        <v>0</v>
      </c>
      <c r="G531" s="651">
        <f>SUM(G532:G534)</f>
        <v>0</v>
      </c>
      <c r="H531" s="651">
        <f>SUM(H532:H534)</f>
        <v>0</v>
      </c>
      <c r="I531" s="651">
        <f>SUM(I532:I534)</f>
        <v>0</v>
      </c>
      <c r="J531" s="221">
        <f t="shared" si="103"/>
      </c>
      <c r="K531" s="244"/>
      <c r="L531" s="215"/>
      <c r="M531" s="215"/>
      <c r="N531" s="219"/>
      <c r="O531" s="219"/>
      <c r="P531" s="369"/>
      <c r="Q531" s="215"/>
      <c r="R531" s="215"/>
      <c r="S531" s="219"/>
      <c r="T531" s="219"/>
      <c r="U531" s="215"/>
      <c r="V531" s="219"/>
      <c r="W531" s="219"/>
      <c r="X531" s="215"/>
      <c r="Y531" s="215"/>
    </row>
    <row r="532" spans="1:23" ht="15.75">
      <c r="A532" s="260">
        <v>380</v>
      </c>
      <c r="B532" s="152"/>
      <c r="C532" s="144">
        <v>8901</v>
      </c>
      <c r="D532" s="138" t="s">
        <v>1468</v>
      </c>
      <c r="E532" s="593"/>
      <c r="F532" s="592">
        <v>0</v>
      </c>
      <c r="G532" s="592">
        <v>0</v>
      </c>
      <c r="H532" s="592">
        <v>0</v>
      </c>
      <c r="I532" s="476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1469</v>
      </c>
      <c r="E533" s="593"/>
      <c r="F533" s="592">
        <v>0</v>
      </c>
      <c r="G533" s="592">
        <v>0</v>
      </c>
      <c r="H533" s="592">
        <v>0</v>
      </c>
      <c r="I533" s="476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1049</v>
      </c>
      <c r="E534" s="593"/>
      <c r="F534" s="592">
        <v>0</v>
      </c>
      <c r="G534" s="592">
        <v>0</v>
      </c>
      <c r="H534" s="592">
        <v>0</v>
      </c>
      <c r="I534" s="476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649">
        <v>9000</v>
      </c>
      <c r="C535" s="899" t="s">
        <v>1692</v>
      </c>
      <c r="D535" s="899"/>
      <c r="E535" s="645"/>
      <c r="F535" s="655"/>
      <c r="G535" s="656"/>
      <c r="H535" s="653"/>
      <c r="I535" s="654">
        <f t="shared" si="102"/>
        <v>0</v>
      </c>
      <c r="J535" s="221">
        <f t="shared" si="103"/>
      </c>
      <c r="K535" s="244"/>
      <c r="L535" s="215"/>
      <c r="M535" s="215"/>
      <c r="N535" s="219"/>
      <c r="O535" s="219"/>
      <c r="P535" s="369"/>
      <c r="Q535" s="215"/>
      <c r="R535" s="215"/>
      <c r="S535" s="219"/>
      <c r="T535" s="219"/>
      <c r="U535" s="215"/>
      <c r="V535" s="219"/>
      <c r="W535" s="219"/>
      <c r="X535" s="215"/>
      <c r="Y535" s="215"/>
    </row>
    <row r="536" spans="1:25" s="247" customFormat="1" ht="33" customHeight="1">
      <c r="A536" s="259">
        <v>405</v>
      </c>
      <c r="B536" s="649">
        <v>9100</v>
      </c>
      <c r="C536" s="883" t="s">
        <v>1470</v>
      </c>
      <c r="D536" s="883"/>
      <c r="E536" s="645"/>
      <c r="F536" s="650">
        <f>SUM(F537:F540)</f>
        <v>0</v>
      </c>
      <c r="G536" s="651">
        <f>SUM(G537:G540)</f>
        <v>0</v>
      </c>
      <c r="H536" s="651">
        <f>SUM(H537:H540)</f>
        <v>0</v>
      </c>
      <c r="I536" s="651">
        <f>SUM(I537:I540)</f>
        <v>0</v>
      </c>
      <c r="J536" s="221">
        <f t="shared" si="103"/>
      </c>
      <c r="K536" s="244"/>
      <c r="L536" s="215"/>
      <c r="M536" s="215"/>
      <c r="N536" s="219"/>
      <c r="O536" s="219"/>
      <c r="P536" s="369"/>
      <c r="Q536" s="215"/>
      <c r="R536" s="215"/>
      <c r="S536" s="219"/>
      <c r="T536" s="219"/>
      <c r="U536" s="215"/>
      <c r="V536" s="219"/>
      <c r="W536" s="219"/>
      <c r="X536" s="215"/>
      <c r="Y536" s="215"/>
    </row>
    <row r="537" spans="1:25" ht="15.75">
      <c r="A537" s="260">
        <v>410</v>
      </c>
      <c r="B537" s="136"/>
      <c r="C537" s="144">
        <v>9111</v>
      </c>
      <c r="D537" s="147" t="s">
        <v>784</v>
      </c>
      <c r="E537" s="593"/>
      <c r="F537" s="449"/>
      <c r="G537" s="245"/>
      <c r="H537" s="592">
        <v>0</v>
      </c>
      <c r="I537" s="476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785</v>
      </c>
      <c r="E538" s="593"/>
      <c r="F538" s="449"/>
      <c r="G538" s="245"/>
      <c r="H538" s="592">
        <v>0</v>
      </c>
      <c r="I538" s="476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786</v>
      </c>
      <c r="E539" s="593"/>
      <c r="F539" s="449"/>
      <c r="G539" s="245"/>
      <c r="H539" s="592">
        <v>0</v>
      </c>
      <c r="I539" s="476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787</v>
      </c>
      <c r="E540" s="593"/>
      <c r="F540" s="449"/>
      <c r="G540" s="245"/>
      <c r="H540" s="592">
        <v>0</v>
      </c>
      <c r="I540" s="476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649">
        <v>9200</v>
      </c>
      <c r="C541" s="885" t="s">
        <v>788</v>
      </c>
      <c r="D541" s="887"/>
      <c r="E541" s="645"/>
      <c r="F541" s="650">
        <f>+F542+F543</f>
        <v>0</v>
      </c>
      <c r="G541" s="651">
        <f>+G542+G543</f>
        <v>0</v>
      </c>
      <c r="H541" s="651">
        <f>+H542+H543</f>
        <v>0</v>
      </c>
      <c r="I541" s="651">
        <f>+I542+I543</f>
        <v>0</v>
      </c>
      <c r="J541" s="221">
        <f t="shared" si="103"/>
      </c>
      <c r="K541" s="244"/>
      <c r="L541" s="215"/>
      <c r="M541" s="215"/>
      <c r="N541" s="219"/>
      <c r="O541" s="219"/>
      <c r="P541" s="369"/>
      <c r="Q541" s="215"/>
      <c r="R541" s="215"/>
      <c r="S541" s="219"/>
      <c r="T541" s="219"/>
      <c r="U541" s="215"/>
      <c r="V541" s="219"/>
      <c r="W541" s="219"/>
      <c r="X541" s="215"/>
      <c r="Y541" s="215"/>
    </row>
    <row r="542" spans="1:23" ht="15.75">
      <c r="A542" s="260">
        <v>435</v>
      </c>
      <c r="B542" s="136"/>
      <c r="C542" s="144">
        <v>9201</v>
      </c>
      <c r="D542" s="138" t="s">
        <v>789</v>
      </c>
      <c r="E542" s="593"/>
      <c r="F542" s="449"/>
      <c r="G542" s="449"/>
      <c r="H542" s="592">
        <v>0</v>
      </c>
      <c r="I542" s="476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790</v>
      </c>
      <c r="E543" s="593"/>
      <c r="F543" s="449"/>
      <c r="G543" s="449"/>
      <c r="H543" s="592">
        <v>0</v>
      </c>
      <c r="I543" s="476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649">
        <v>9300</v>
      </c>
      <c r="C544" s="884" t="s">
        <v>791</v>
      </c>
      <c r="D544" s="884"/>
      <c r="E544" s="645"/>
      <c r="F544" s="650">
        <f>SUM(F545:F565)</f>
        <v>0</v>
      </c>
      <c r="G544" s="651">
        <f>SUM(G545:G565)</f>
        <v>0</v>
      </c>
      <c r="H544" s="651">
        <f>SUM(H545:H565)</f>
        <v>0</v>
      </c>
      <c r="I544" s="651">
        <f>SUM(I545:I565)</f>
        <v>0</v>
      </c>
      <c r="J544" s="221">
        <f t="shared" si="103"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3" ht="15.75">
      <c r="A545" s="275">
        <v>450</v>
      </c>
      <c r="B545" s="136"/>
      <c r="C545" s="144">
        <v>9301</v>
      </c>
      <c r="D545" s="147" t="s">
        <v>1471</v>
      </c>
      <c r="E545" s="593"/>
      <c r="F545" s="465"/>
      <c r="G545" s="359"/>
      <c r="H545" s="592">
        <v>0</v>
      </c>
      <c r="I545" s="476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495" t="s">
        <v>792</v>
      </c>
      <c r="E546" s="593"/>
      <c r="F546" s="465"/>
      <c r="G546" s="359"/>
      <c r="H546" s="592">
        <v>0</v>
      </c>
      <c r="I546" s="476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8" t="s">
        <v>1472</v>
      </c>
      <c r="E547" s="593"/>
      <c r="F547" s="465"/>
      <c r="G547" s="359"/>
      <c r="H547" s="592">
        <v>0</v>
      </c>
      <c r="I547" s="476">
        <f t="shared" si="102"/>
        <v>0</v>
      </c>
      <c r="J547" s="221">
        <f t="shared" si="103"/>
      </c>
      <c r="K547" s="244"/>
      <c r="L547" s="215"/>
      <c r="M547" s="215"/>
      <c r="N547" s="219"/>
      <c r="O547" s="219"/>
      <c r="P547" s="251"/>
      <c r="Q547" s="215"/>
      <c r="R547" s="215"/>
      <c r="S547" s="219"/>
      <c r="T547" s="219"/>
      <c r="U547" s="215"/>
      <c r="V547" s="219"/>
      <c r="W547" s="219"/>
      <c r="X547" s="215"/>
      <c r="Y547" s="247"/>
    </row>
    <row r="548" spans="1:25" s="273" customFormat="1" ht="15.75">
      <c r="A548" s="375">
        <v>452</v>
      </c>
      <c r="B548" s="136"/>
      <c r="C548" s="203">
        <v>9318</v>
      </c>
      <c r="D548" s="468" t="s">
        <v>1473</v>
      </c>
      <c r="E548" s="593"/>
      <c r="F548" s="465"/>
      <c r="G548" s="359"/>
      <c r="H548" s="592">
        <v>0</v>
      </c>
      <c r="I548" s="476">
        <f t="shared" si="102"/>
        <v>0</v>
      </c>
      <c r="J548" s="221">
        <f t="shared" si="103"/>
      </c>
      <c r="K548" s="244"/>
      <c r="L548" s="215"/>
      <c r="M548" s="215"/>
      <c r="N548" s="219"/>
      <c r="O548" s="219"/>
      <c r="P548" s="251"/>
      <c r="Q548" s="215"/>
      <c r="R548" s="215"/>
      <c r="S548" s="219"/>
      <c r="T548" s="219"/>
      <c r="U548" s="215"/>
      <c r="V548" s="219"/>
      <c r="W548" s="219"/>
      <c r="X548" s="215"/>
      <c r="Y548" s="215"/>
    </row>
    <row r="549" spans="1:25" ht="31.5">
      <c r="A549" s="357">
        <v>456</v>
      </c>
      <c r="B549" s="136"/>
      <c r="C549" s="137">
        <v>9321</v>
      </c>
      <c r="D549" s="156" t="s">
        <v>793</v>
      </c>
      <c r="E549" s="593"/>
      <c r="F549" s="592">
        <v>0</v>
      </c>
      <c r="G549" s="592">
        <v>0</v>
      </c>
      <c r="H549" s="592">
        <v>0</v>
      </c>
      <c r="I549" s="476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1485</v>
      </c>
      <c r="E550" s="593"/>
      <c r="F550" s="592">
        <v>0</v>
      </c>
      <c r="G550" s="592">
        <v>0</v>
      </c>
      <c r="H550" s="592">
        <v>0</v>
      </c>
      <c r="I550" s="476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1486</v>
      </c>
      <c r="E551" s="593"/>
      <c r="F551" s="592">
        <v>0</v>
      </c>
      <c r="G551" s="592">
        <v>0</v>
      </c>
      <c r="H551" s="592">
        <v>0</v>
      </c>
      <c r="I551" s="476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1487</v>
      </c>
      <c r="E552" s="593"/>
      <c r="F552" s="592">
        <v>0</v>
      </c>
      <c r="G552" s="592">
        <v>0</v>
      </c>
      <c r="H552" s="592">
        <v>0</v>
      </c>
      <c r="I552" s="476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1488</v>
      </c>
      <c r="E553" s="593"/>
      <c r="F553" s="592">
        <v>0</v>
      </c>
      <c r="G553" s="592">
        <v>0</v>
      </c>
      <c r="H553" s="592">
        <v>0</v>
      </c>
      <c r="I553" s="476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1489</v>
      </c>
      <c r="E554" s="593"/>
      <c r="F554" s="592">
        <v>0</v>
      </c>
      <c r="G554" s="592">
        <v>0</v>
      </c>
      <c r="H554" s="592">
        <v>0</v>
      </c>
      <c r="I554" s="476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1490</v>
      </c>
      <c r="E555" s="593"/>
      <c r="F555" s="592">
        <v>0</v>
      </c>
      <c r="G555" s="592">
        <v>0</v>
      </c>
      <c r="H555" s="592">
        <v>0</v>
      </c>
      <c r="I555" s="476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1491</v>
      </c>
      <c r="E556" s="593"/>
      <c r="F556" s="592">
        <v>0</v>
      </c>
      <c r="G556" s="592">
        <v>0</v>
      </c>
      <c r="H556" s="592">
        <v>0</v>
      </c>
      <c r="I556" s="476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1492</v>
      </c>
      <c r="E557" s="593"/>
      <c r="F557" s="465"/>
      <c r="G557" s="359"/>
      <c r="H557" s="592">
        <v>0</v>
      </c>
      <c r="I557" s="476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1474</v>
      </c>
      <c r="E558" s="593"/>
      <c r="F558" s="465"/>
      <c r="G558" s="359"/>
      <c r="H558" s="592">
        <v>0</v>
      </c>
      <c r="I558" s="476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1475</v>
      </c>
      <c r="E559" s="593"/>
      <c r="F559" s="465"/>
      <c r="G559" s="359"/>
      <c r="H559" s="592">
        <v>0</v>
      </c>
      <c r="I559" s="476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1050</v>
      </c>
      <c r="E560" s="593"/>
      <c r="F560" s="465"/>
      <c r="G560" s="359"/>
      <c r="H560" s="592">
        <v>0</v>
      </c>
      <c r="I560" s="476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1051</v>
      </c>
      <c r="E561" s="593"/>
      <c r="F561" s="465"/>
      <c r="G561" s="359"/>
      <c r="H561" s="592">
        <v>0</v>
      </c>
      <c r="I561" s="476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1476</v>
      </c>
      <c r="E562" s="593"/>
      <c r="F562" s="592">
        <v>0</v>
      </c>
      <c r="G562" s="592">
        <v>0</v>
      </c>
      <c r="H562" s="592">
        <v>0</v>
      </c>
      <c r="I562" s="476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1477</v>
      </c>
      <c r="E563" s="593"/>
      <c r="F563" s="592">
        <v>0</v>
      </c>
      <c r="G563" s="592">
        <v>0</v>
      </c>
      <c r="H563" s="592">
        <v>0</v>
      </c>
      <c r="I563" s="476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1478</v>
      </c>
      <c r="E564" s="593"/>
      <c r="F564" s="465"/>
      <c r="G564" s="359"/>
      <c r="H564" s="592">
        <v>0</v>
      </c>
      <c r="I564" s="476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1479</v>
      </c>
      <c r="E565" s="593"/>
      <c r="F565" s="465"/>
      <c r="G565" s="359"/>
      <c r="H565" s="592">
        <v>0</v>
      </c>
      <c r="I565" s="476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49">
        <v>9500</v>
      </c>
      <c r="C566" s="885" t="s">
        <v>1493</v>
      </c>
      <c r="D566" s="885"/>
      <c r="E566" s="645"/>
      <c r="F566" s="650">
        <f>SUM(F567:F585)</f>
        <v>0</v>
      </c>
      <c r="G566" s="651">
        <f>SUM(G567:G585)</f>
        <v>0</v>
      </c>
      <c r="H566" s="651">
        <f>SUM(H567:H585)</f>
        <v>0</v>
      </c>
      <c r="I566" s="651">
        <f>SUM(I567:I585)</f>
        <v>0</v>
      </c>
      <c r="J566" s="221">
        <f t="shared" si="103"/>
      </c>
      <c r="K566" s="244"/>
      <c r="L566" s="215"/>
      <c r="M566" s="215"/>
      <c r="N566" s="219"/>
      <c r="O566" s="219"/>
      <c r="P566" s="369"/>
      <c r="Q566" s="215"/>
      <c r="R566" s="215"/>
      <c r="S566" s="219"/>
      <c r="T566" s="219"/>
      <c r="U566" s="215"/>
      <c r="V566" s="219"/>
      <c r="W566" s="219"/>
      <c r="X566" s="215"/>
      <c r="Y566" s="215"/>
    </row>
    <row r="567" spans="1:23" ht="15.75">
      <c r="A567" s="275">
        <v>475</v>
      </c>
      <c r="B567" s="136"/>
      <c r="C567" s="144">
        <v>9501</v>
      </c>
      <c r="D567" s="147" t="s">
        <v>1494</v>
      </c>
      <c r="E567" s="593"/>
      <c r="F567" s="449"/>
      <c r="G567" s="245"/>
      <c r="H567" s="592">
        <v>0</v>
      </c>
      <c r="I567" s="476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1495</v>
      </c>
      <c r="E568" s="593"/>
      <c r="F568" s="449"/>
      <c r="G568" s="245"/>
      <c r="H568" s="592">
        <v>0</v>
      </c>
      <c r="I568" s="476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1671</v>
      </c>
      <c r="E569" s="593"/>
      <c r="F569" s="449"/>
      <c r="G569" s="245"/>
      <c r="H569" s="592">
        <v>0</v>
      </c>
      <c r="I569" s="476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1672</v>
      </c>
      <c r="E570" s="593"/>
      <c r="F570" s="449"/>
      <c r="G570" s="245"/>
      <c r="H570" s="592">
        <v>0</v>
      </c>
      <c r="I570" s="476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1496</v>
      </c>
      <c r="E571" s="593"/>
      <c r="F571" s="449"/>
      <c r="G571" s="245"/>
      <c r="H571" s="592">
        <v>0</v>
      </c>
      <c r="I571" s="476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1497</v>
      </c>
      <c r="E572" s="593"/>
      <c r="F572" s="449"/>
      <c r="G572" s="245"/>
      <c r="H572" s="592">
        <v>0</v>
      </c>
      <c r="I572" s="476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1498</v>
      </c>
      <c r="E573" s="593"/>
      <c r="F573" s="449"/>
      <c r="G573" s="245"/>
      <c r="H573" s="592">
        <v>0</v>
      </c>
      <c r="I573" s="476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1499</v>
      </c>
      <c r="E574" s="593"/>
      <c r="F574" s="449"/>
      <c r="G574" s="245"/>
      <c r="H574" s="592">
        <v>0</v>
      </c>
      <c r="I574" s="476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1673</v>
      </c>
      <c r="E575" s="593"/>
      <c r="F575" s="449"/>
      <c r="G575" s="245"/>
      <c r="H575" s="592">
        <v>0</v>
      </c>
      <c r="I575" s="476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1674</v>
      </c>
      <c r="E576" s="593"/>
      <c r="F576" s="449"/>
      <c r="G576" s="245"/>
      <c r="H576" s="592">
        <v>0</v>
      </c>
      <c r="I576" s="476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1500</v>
      </c>
      <c r="E577" s="593"/>
      <c r="F577" s="449"/>
      <c r="G577" s="245"/>
      <c r="H577" s="592">
        <v>0</v>
      </c>
      <c r="I577" s="476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1501</v>
      </c>
      <c r="E578" s="593"/>
      <c r="F578" s="449"/>
      <c r="G578" s="245"/>
      <c r="H578" s="592">
        <v>0</v>
      </c>
      <c r="I578" s="476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1502</v>
      </c>
      <c r="E579" s="593"/>
      <c r="F579" s="465"/>
      <c r="G579" s="359"/>
      <c r="H579" s="592">
        <v>0</v>
      </c>
      <c r="I579" s="476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1503</v>
      </c>
      <c r="E580" s="593"/>
      <c r="F580" s="465"/>
      <c r="G580" s="359"/>
      <c r="H580" s="592">
        <v>0</v>
      </c>
      <c r="I580" s="476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1504</v>
      </c>
      <c r="E581" s="593"/>
      <c r="F581" s="449"/>
      <c r="G581" s="245"/>
      <c r="H581" s="592">
        <v>0</v>
      </c>
      <c r="I581" s="476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1505</v>
      </c>
      <c r="E582" s="593"/>
      <c r="F582" s="449"/>
      <c r="G582" s="245"/>
      <c r="H582" s="592">
        <v>0</v>
      </c>
      <c r="I582" s="476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1506</v>
      </c>
      <c r="E583" s="593"/>
      <c r="F583" s="449"/>
      <c r="G583" s="245"/>
      <c r="H583" s="592">
        <v>0</v>
      </c>
      <c r="I583" s="476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1507</v>
      </c>
      <c r="E584" s="593"/>
      <c r="F584" s="449"/>
      <c r="G584" s="245"/>
      <c r="H584" s="592">
        <v>0</v>
      </c>
      <c r="I584" s="476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1508</v>
      </c>
      <c r="E585" s="593"/>
      <c r="F585" s="449"/>
      <c r="G585" s="245"/>
      <c r="H585" s="592">
        <v>0</v>
      </c>
      <c r="I585" s="476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649">
        <v>9600</v>
      </c>
      <c r="C586" s="893" t="s">
        <v>1509</v>
      </c>
      <c r="D586" s="891"/>
      <c r="E586" s="645"/>
      <c r="F586" s="650">
        <f>SUM(F587:F590)</f>
        <v>0</v>
      </c>
      <c r="G586" s="651">
        <f>SUM(G587:G590)</f>
        <v>0</v>
      </c>
      <c r="H586" s="651">
        <f>SUM(H587:H590)</f>
        <v>0</v>
      </c>
      <c r="I586" s="651">
        <f>SUM(I587:I590)</f>
        <v>0</v>
      </c>
      <c r="J586" s="221">
        <f t="shared" si="103"/>
      </c>
      <c r="K586" s="244"/>
      <c r="L586" s="215"/>
      <c r="M586" s="215"/>
      <c r="N586" s="219"/>
      <c r="O586" s="219"/>
      <c r="P586" s="369"/>
      <c r="Q586" s="215"/>
      <c r="R586" s="215"/>
      <c r="S586" s="219"/>
      <c r="T586" s="219"/>
      <c r="U586" s="215"/>
      <c r="V586" s="219"/>
      <c r="W586" s="219"/>
      <c r="X586" s="215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69" t="s">
        <v>1510</v>
      </c>
      <c r="E587" s="593"/>
      <c r="F587" s="449"/>
      <c r="G587" s="245"/>
      <c r="H587" s="592">
        <v>0</v>
      </c>
      <c r="I587" s="476">
        <f>F587+G587+H587</f>
        <v>0</v>
      </c>
      <c r="J587" s="221">
        <f t="shared" si="103"/>
      </c>
      <c r="K587" s="244"/>
      <c r="L587" s="215"/>
      <c r="M587" s="215"/>
      <c r="N587" s="219"/>
      <c r="O587" s="219"/>
      <c r="Q587" s="215"/>
      <c r="R587" s="215"/>
      <c r="S587" s="219"/>
      <c r="T587" s="219"/>
      <c r="U587" s="215"/>
      <c r="V587" s="219"/>
      <c r="W587" s="219"/>
      <c r="X587" s="215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0" t="s">
        <v>1675</v>
      </c>
      <c r="E588" s="593"/>
      <c r="F588" s="449"/>
      <c r="G588" s="245"/>
      <c r="H588" s="592">
        <v>0</v>
      </c>
      <c r="I588" s="476">
        <f>F588+G588+H588</f>
        <v>0</v>
      </c>
      <c r="J588" s="221">
        <f t="shared" si="103"/>
      </c>
      <c r="K588" s="244"/>
      <c r="L588" s="215"/>
      <c r="M588" s="215"/>
      <c r="N588" s="219"/>
      <c r="O588" s="219"/>
      <c r="Q588" s="215"/>
      <c r="R588" s="215"/>
      <c r="S588" s="219"/>
      <c r="T588" s="219"/>
      <c r="U588" s="215"/>
      <c r="V588" s="219"/>
      <c r="W588" s="219"/>
      <c r="X588" s="215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1" t="s">
        <v>1511</v>
      </c>
      <c r="E589" s="593"/>
      <c r="F589" s="449"/>
      <c r="G589" s="245"/>
      <c r="H589" s="592">
        <v>0</v>
      </c>
      <c r="I589" s="476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2" t="s">
        <v>1676</v>
      </c>
      <c r="E590" s="593"/>
      <c r="F590" s="449"/>
      <c r="G590" s="245"/>
      <c r="H590" s="592">
        <v>0</v>
      </c>
      <c r="I590" s="476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649">
        <v>9800</v>
      </c>
      <c r="C591" s="894" t="s">
        <v>1512</v>
      </c>
      <c r="D591" s="895"/>
      <c r="E591" s="645"/>
      <c r="F591" s="650">
        <f>SUM(F592:F596)</f>
        <v>0</v>
      </c>
      <c r="G591" s="651">
        <f>SUM(G592:G596)</f>
        <v>0</v>
      </c>
      <c r="H591" s="651">
        <f>SUM(H592:H596)</f>
        <v>0</v>
      </c>
      <c r="I591" s="651">
        <f>SUM(I592:I596)</f>
        <v>0</v>
      </c>
      <c r="J591" s="221">
        <f t="shared" si="105"/>
      </c>
      <c r="K591" s="244"/>
      <c r="L591" s="215"/>
      <c r="M591" s="215"/>
      <c r="N591" s="219"/>
      <c r="O591" s="219"/>
      <c r="P591" s="369"/>
      <c r="Q591" s="215"/>
      <c r="R591" s="215"/>
      <c r="S591" s="219"/>
      <c r="T591" s="219"/>
      <c r="U591" s="215"/>
      <c r="V591" s="219"/>
      <c r="W591" s="219"/>
      <c r="X591" s="215"/>
      <c r="Y591" s="251"/>
    </row>
    <row r="592" spans="1:25" ht="15.75">
      <c r="A592" s="275">
        <v>580</v>
      </c>
      <c r="B592" s="173"/>
      <c r="C592" s="144">
        <v>9810</v>
      </c>
      <c r="D592" s="147" t="s">
        <v>1480</v>
      </c>
      <c r="E592" s="593"/>
      <c r="F592" s="465"/>
      <c r="G592" s="359"/>
      <c r="H592" s="592">
        <v>0</v>
      </c>
      <c r="I592" s="476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1481</v>
      </c>
      <c r="E593" s="593"/>
      <c r="F593" s="465"/>
      <c r="G593" s="359"/>
      <c r="H593" s="592">
        <v>0</v>
      </c>
      <c r="I593" s="476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1482</v>
      </c>
      <c r="E594" s="593"/>
      <c r="F594" s="465"/>
      <c r="G594" s="359"/>
      <c r="H594" s="592">
        <v>0</v>
      </c>
      <c r="I594" s="476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1483</v>
      </c>
      <c r="E595" s="593"/>
      <c r="F595" s="465"/>
      <c r="G595" s="359"/>
      <c r="H595" s="592">
        <v>0</v>
      </c>
      <c r="I595" s="476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1513</v>
      </c>
      <c r="E596" s="671"/>
      <c r="F596" s="592">
        <v>0</v>
      </c>
      <c r="G596" s="592">
        <v>0</v>
      </c>
      <c r="H596" s="592">
        <v>0</v>
      </c>
      <c r="I596" s="476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657"/>
      <c r="C597" s="658" t="s">
        <v>1245</v>
      </c>
      <c r="D597" s="659" t="s">
        <v>1733</v>
      </c>
      <c r="E597" s="729"/>
      <c r="F597" s="660">
        <f>SUM(F461,F465,F468,F471,F481,F497,F502,F503,F512,F516,F521,F478,F524,F531,F535,F536,F541,F544,F566,F586,F591)</f>
        <v>0</v>
      </c>
      <c r="G597" s="660">
        <f>SUM(G461,G465,G468,G471,G481,G497,G502,G503,G512,G516,G521,G478,G524,G531,G535,G536,G541,G544,G566,G586,G591)</f>
        <v>0</v>
      </c>
      <c r="H597" s="661">
        <f>SUM(H461,H465,H468,H471,H481,H497,H502,H503,H512,H516,H521,H478,H524,H531,H535,H536,H541,H544,H566,H586,H591)</f>
        <v>0</v>
      </c>
      <c r="I597" s="660">
        <f>SUM(I461,I465,I468,I471,I481,I497,I502,I503,I512,I516,I521,I478,I524,I531,I535,I536,I541,I544,I566,I586,I591)</f>
        <v>0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8" t="s">
        <v>1066</v>
      </c>
      <c r="E598" s="552">
        <f>E597+E445</f>
        <v>0</v>
      </c>
      <c r="F598" s="479" t="s">
        <v>1658</v>
      </c>
      <c r="G598" s="479" t="s">
        <v>1658</v>
      </c>
      <c r="H598" s="479" t="s">
        <v>1658</v>
      </c>
      <c r="I598" s="479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740" t="s">
        <v>1735</v>
      </c>
      <c r="C600" s="382"/>
      <c r="D600" s="384" t="s">
        <v>1736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740" t="s">
        <v>1737</v>
      </c>
      <c r="C602" s="741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1738</v>
      </c>
      <c r="C604" s="382"/>
      <c r="D604" s="384" t="s">
        <v>1739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2:25" s="226" customFormat="1" ht="12" customHeight="1">
      <c r="B606" s="392"/>
      <c r="C606" s="392"/>
      <c r="D606" s="393"/>
      <c r="E606" s="392"/>
      <c r="F606" s="392"/>
      <c r="G606" s="392"/>
      <c r="H606" s="392"/>
      <c r="I606" s="392"/>
      <c r="J606" s="221">
        <v>1</v>
      </c>
      <c r="K606" s="222"/>
      <c r="L606" s="392"/>
      <c r="M606" s="392"/>
      <c r="N606" s="394"/>
      <c r="O606" s="394"/>
      <c r="P606" s="394"/>
      <c r="Q606" s="392"/>
      <c r="R606" s="392"/>
      <c r="S606" s="394"/>
      <c r="T606" s="394"/>
      <c r="U606" s="392"/>
      <c r="V606" s="394"/>
      <c r="W606" s="394"/>
      <c r="X606" s="394"/>
      <c r="Y606" s="215"/>
    </row>
    <row r="612" spans="5:23" ht="15.75">
      <c r="E612" s="278"/>
      <c r="F612" s="278"/>
      <c r="G612" s="278"/>
      <c r="H612" s="278"/>
      <c r="I612" s="282"/>
      <c r="J612" s="221">
        <f>(IF($E745&lt;&gt;0,$J$2,IF($I745&lt;&gt;0,$J$2,"")))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</row>
    <row r="613" spans="3:23" ht="15.75">
      <c r="C613" s="227"/>
      <c r="D613" s="228"/>
      <c r="E613" s="278"/>
      <c r="F613" s="278"/>
      <c r="G613" s="278"/>
      <c r="H613" s="278"/>
      <c r="I613" s="282"/>
      <c r="J613" s="221">
        <f>(IF($E745&lt;&gt;0,$J$2,IF($I745&lt;&gt;0,$J$2,"")))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</row>
    <row r="614" spans="2:23" ht="15.75">
      <c r="B614" s="931" t="str">
        <f>$B$7</f>
        <v>БЮДЖЕТ - НАЧАЛЕН ПЛАН
ПО ПЪЛНА ЕДИННА БЮДЖЕТНА КЛАСИФИКАЦИЯ</v>
      </c>
      <c r="C614" s="932"/>
      <c r="D614" s="932"/>
      <c r="E614" s="278"/>
      <c r="F614" s="278"/>
      <c r="G614" s="278"/>
      <c r="H614" s="278"/>
      <c r="I614" s="282"/>
      <c r="J614" s="221">
        <f>(IF($E745&lt;&gt;0,$J$2,IF($I745&lt;&gt;0,$J$2,"")))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</row>
    <row r="615" spans="3:23" ht="15.75">
      <c r="C615" s="227"/>
      <c r="D615" s="228"/>
      <c r="E615" s="279" t="s">
        <v>1659</v>
      </c>
      <c r="F615" s="279" t="s">
        <v>1527</v>
      </c>
      <c r="G615" s="278"/>
      <c r="H615" s="278"/>
      <c r="I615" s="282"/>
      <c r="J615" s="221">
        <f>(IF($E745&lt;&gt;0,$J$2,IF($I745&lt;&gt;0,$J$2,"")))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3" ht="18.75">
      <c r="B616" s="933" t="str">
        <f>$B$9</f>
        <v>OBRAZOVANIE</v>
      </c>
      <c r="C616" s="934"/>
      <c r="D616" s="935"/>
      <c r="E616" s="578">
        <f>$E$9</f>
        <v>44562</v>
      </c>
      <c r="F616" s="579">
        <f>$F$9</f>
        <v>44926</v>
      </c>
      <c r="G616" s="278"/>
      <c r="H616" s="278"/>
      <c r="I616" s="282"/>
      <c r="J616" s="221">
        <f>(IF($E745&lt;&gt;0,$J$2,IF($I745&lt;&gt;0,$J$2,"")))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3" ht="15.75">
      <c r="B617" s="230" t="str">
        <f>$B$10</f>
        <v>(наименование на разпоредителя с бюджет)</v>
      </c>
      <c r="E617" s="278"/>
      <c r="F617" s="280">
        <f>$F$10</f>
        <v>0</v>
      </c>
      <c r="G617" s="278"/>
      <c r="H617" s="278"/>
      <c r="I617" s="282"/>
      <c r="J617" s="221">
        <f>(IF($E745&lt;&gt;0,$J$2,IF($I745&lt;&gt;0,$J$2,"")))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3" ht="15.75">
      <c r="B618" s="230"/>
      <c r="E618" s="281"/>
      <c r="F618" s="278"/>
      <c r="G618" s="278"/>
      <c r="H618" s="278"/>
      <c r="I618" s="282"/>
      <c r="J618" s="221">
        <f>(IF($E745&lt;&gt;0,$J$2,IF($I745&lt;&gt;0,$J$2,"")))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3" ht="19.5">
      <c r="B619" s="902" t="str">
        <f>$B$12</f>
        <v>Мадан</v>
      </c>
      <c r="C619" s="903"/>
      <c r="D619" s="904"/>
      <c r="E619" s="229" t="s">
        <v>1660</v>
      </c>
      <c r="F619" s="580" t="str">
        <f>$F$12</f>
        <v>7106</v>
      </c>
      <c r="G619" s="278"/>
      <c r="H619" s="278"/>
      <c r="I619" s="282"/>
      <c r="J619" s="221">
        <f>(IF($E745&lt;&gt;0,$J$2,IF($I745&lt;&gt;0,$J$2,"")))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3" ht="15.75">
      <c r="B620" s="581" t="str">
        <f>$B$13</f>
        <v>(наименование на първостепенния разпоредител с бюджет)</v>
      </c>
      <c r="E620" s="281" t="s">
        <v>1661</v>
      </c>
      <c r="F620" s="278"/>
      <c r="G620" s="278"/>
      <c r="H620" s="278"/>
      <c r="I620" s="282"/>
      <c r="J620" s="221">
        <f>(IF($E745&lt;&gt;0,$J$2,IF($I745&lt;&gt;0,$J$2,"")))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3" ht="18.75">
      <c r="B621" s="230"/>
      <c r="D621" s="441"/>
      <c r="E621" s="277"/>
      <c r="F621" s="277"/>
      <c r="G621" s="277"/>
      <c r="H621" s="277"/>
      <c r="I621" s="384"/>
      <c r="J621" s="221">
        <f>(IF($E745&lt;&gt;0,$J$2,IF($I745&lt;&gt;0,$J$2,"")))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3:23" ht="15.75">
      <c r="C622" s="227"/>
      <c r="D622" s="228"/>
      <c r="E622" s="278"/>
      <c r="F622" s="281"/>
      <c r="G622" s="281"/>
      <c r="H622" s="281"/>
      <c r="I622" s="284" t="s">
        <v>1662</v>
      </c>
      <c r="J622" s="221">
        <f>(IF($E745&lt;&gt;0,$J$2,IF($I745&lt;&gt;0,$J$2,"")))</f>
        <v>1</v>
      </c>
      <c r="L622" s="283" t="s">
        <v>91</v>
      </c>
      <c r="M622" s="278"/>
      <c r="N622" s="282"/>
      <c r="O622" s="284" t="s">
        <v>1662</v>
      </c>
      <c r="P622" s="282"/>
      <c r="Q622" s="283" t="s">
        <v>92</v>
      </c>
      <c r="R622" s="278"/>
      <c r="S622" s="282"/>
      <c r="T622" s="284" t="s">
        <v>1662</v>
      </c>
      <c r="U622" s="278"/>
      <c r="V622" s="282"/>
      <c r="W622" s="284" t="s">
        <v>1662</v>
      </c>
    </row>
    <row r="623" spans="2:24" ht="18.75">
      <c r="B623" s="674"/>
      <c r="C623" s="675"/>
      <c r="D623" s="676" t="s">
        <v>1058</v>
      </c>
      <c r="E623" s="677"/>
      <c r="F623" s="952" t="s">
        <v>1463</v>
      </c>
      <c r="G623" s="953"/>
      <c r="H623" s="954"/>
      <c r="I623" s="955"/>
      <c r="J623" s="221">
        <f>(IF($E745&lt;&gt;0,$J$2,IF($I745&lt;&gt;0,$J$2,"")))</f>
        <v>1</v>
      </c>
      <c r="L623" s="912" t="s">
        <v>1790</v>
      </c>
      <c r="M623" s="912" t="s">
        <v>1791</v>
      </c>
      <c r="N623" s="914" t="s">
        <v>1792</v>
      </c>
      <c r="O623" s="914" t="s">
        <v>93</v>
      </c>
      <c r="P623" s="222"/>
      <c r="Q623" s="914" t="s">
        <v>1793</v>
      </c>
      <c r="R623" s="914" t="s">
        <v>1794</v>
      </c>
      <c r="S623" s="914" t="s">
        <v>1795</v>
      </c>
      <c r="T623" s="914" t="s">
        <v>94</v>
      </c>
      <c r="U623" s="409" t="s">
        <v>95</v>
      </c>
      <c r="V623" s="410"/>
      <c r="W623" s="411"/>
      <c r="X623" s="291"/>
    </row>
    <row r="624" spans="2:24" ht="31.5">
      <c r="B624" s="678" t="s">
        <v>1578</v>
      </c>
      <c r="C624" s="679" t="s">
        <v>1663</v>
      </c>
      <c r="D624" s="680" t="s">
        <v>1059</v>
      </c>
      <c r="E624" s="681"/>
      <c r="F624" s="605" t="s">
        <v>1464</v>
      </c>
      <c r="G624" s="605" t="s">
        <v>1465</v>
      </c>
      <c r="H624" s="605" t="s">
        <v>1462</v>
      </c>
      <c r="I624" s="605" t="s">
        <v>1052</v>
      </c>
      <c r="J624" s="221">
        <f>(IF($E745&lt;&gt;0,$J$2,IF($I745&lt;&gt;0,$J$2,"")))</f>
        <v>1</v>
      </c>
      <c r="L624" s="966"/>
      <c r="M624" s="951"/>
      <c r="N624" s="966"/>
      <c r="O624" s="951"/>
      <c r="P624" s="222"/>
      <c r="Q624" s="963"/>
      <c r="R624" s="963"/>
      <c r="S624" s="963"/>
      <c r="T624" s="963"/>
      <c r="U624" s="412">
        <f>$C$3</f>
        <v>2022</v>
      </c>
      <c r="V624" s="412">
        <f>$C$3+1</f>
        <v>2023</v>
      </c>
      <c r="W624" s="412" t="str">
        <f>CONCATENATE("след ",$C$3+1)</f>
        <v>след 2023</v>
      </c>
      <c r="X624" s="413" t="s">
        <v>96</v>
      </c>
    </row>
    <row r="625" spans="2:24" ht="18.75">
      <c r="B625" s="506"/>
      <c r="C625" s="397"/>
      <c r="D625" s="295" t="s">
        <v>1247</v>
      </c>
      <c r="E625" s="701"/>
      <c r="F625" s="296"/>
      <c r="G625" s="296"/>
      <c r="H625" s="296"/>
      <c r="I625" s="483"/>
      <c r="J625" s="221">
        <f>(IF($E745&lt;&gt;0,$J$2,IF($I745&lt;&gt;0,$J$2,"")))</f>
        <v>1</v>
      </c>
      <c r="L625" s="297" t="s">
        <v>97</v>
      </c>
      <c r="M625" s="297" t="s">
        <v>98</v>
      </c>
      <c r="N625" s="298" t="s">
        <v>99</v>
      </c>
      <c r="O625" s="298" t="s">
        <v>100</v>
      </c>
      <c r="P625" s="222"/>
      <c r="Q625" s="504" t="s">
        <v>101</v>
      </c>
      <c r="R625" s="504" t="s">
        <v>102</v>
      </c>
      <c r="S625" s="504" t="s">
        <v>103</v>
      </c>
      <c r="T625" s="504" t="s">
        <v>104</v>
      </c>
      <c r="U625" s="504" t="s">
        <v>1029</v>
      </c>
      <c r="V625" s="504" t="s">
        <v>1030</v>
      </c>
      <c r="W625" s="504" t="s">
        <v>1031</v>
      </c>
      <c r="X625" s="414" t="s">
        <v>1032</v>
      </c>
    </row>
    <row r="626" spans="2:24" ht="131.25">
      <c r="B626" s="236"/>
      <c r="C626" s="511">
        <f>VLOOKUP(D626,OP_LIST2,2,FALSE)</f>
        <v>0</v>
      </c>
      <c r="D626" s="512" t="s">
        <v>947</v>
      </c>
      <c r="E626" s="702"/>
      <c r="F626" s="368"/>
      <c r="G626" s="368"/>
      <c r="H626" s="368"/>
      <c r="I626" s="303"/>
      <c r="J626" s="221">
        <f>(IF($E745&lt;&gt;0,$J$2,IF($I745&lt;&gt;0,$J$2,"")))</f>
        <v>1</v>
      </c>
      <c r="L626" s="415" t="s">
        <v>1033</v>
      </c>
      <c r="M626" s="415" t="s">
        <v>1033</v>
      </c>
      <c r="N626" s="415" t="s">
        <v>1034</v>
      </c>
      <c r="O626" s="415" t="s">
        <v>1035</v>
      </c>
      <c r="P626" s="222"/>
      <c r="Q626" s="415" t="s">
        <v>1033</v>
      </c>
      <c r="R626" s="415" t="s">
        <v>1033</v>
      </c>
      <c r="S626" s="415" t="s">
        <v>1060</v>
      </c>
      <c r="T626" s="415" t="s">
        <v>1037</v>
      </c>
      <c r="U626" s="415" t="s">
        <v>1033</v>
      </c>
      <c r="V626" s="415" t="s">
        <v>1033</v>
      </c>
      <c r="W626" s="415" t="s">
        <v>1033</v>
      </c>
      <c r="X626" s="306" t="s">
        <v>1038</v>
      </c>
    </row>
    <row r="627" spans="2:24" ht="18.75">
      <c r="B627" s="510"/>
      <c r="C627" s="513">
        <f>VLOOKUP(D628,EBK_DEIN2,2,FALSE)</f>
        <v>3311</v>
      </c>
      <c r="D627" s="505" t="s">
        <v>1447</v>
      </c>
      <c r="E627" s="703"/>
      <c r="F627" s="368"/>
      <c r="G627" s="368"/>
      <c r="H627" s="368"/>
      <c r="I627" s="303"/>
      <c r="J627" s="221">
        <f>(IF($E745&lt;&gt;0,$J$2,IF($I745&lt;&gt;0,$J$2,"")))</f>
        <v>1</v>
      </c>
      <c r="L627" s="416"/>
      <c r="M627" s="416"/>
      <c r="N627" s="344"/>
      <c r="O627" s="417"/>
      <c r="P627" s="222"/>
      <c r="Q627" s="416"/>
      <c r="R627" s="416"/>
      <c r="S627" s="344"/>
      <c r="T627" s="417"/>
      <c r="U627" s="416"/>
      <c r="V627" s="344"/>
      <c r="W627" s="417"/>
      <c r="X627" s="418"/>
    </row>
    <row r="628" spans="2:24" ht="18.75">
      <c r="B628" s="419"/>
      <c r="C628" s="238"/>
      <c r="D628" s="502" t="s">
        <v>1708</v>
      </c>
      <c r="E628" s="703"/>
      <c r="F628" s="368"/>
      <c r="G628" s="368"/>
      <c r="H628" s="368"/>
      <c r="I628" s="303"/>
      <c r="J628" s="221">
        <f>(IF($E745&lt;&gt;0,$J$2,IF($I745&lt;&gt;0,$J$2,"")))</f>
        <v>1</v>
      </c>
      <c r="L628" s="416"/>
      <c r="M628" s="416"/>
      <c r="N628" s="344"/>
      <c r="O628" s="420">
        <f>SUMIF(O631:O632,"&lt;0")+SUMIF(O634:O638,"&lt;0")+SUMIF(O640:O647,"&lt;0")+SUMIF(O649:O665,"&lt;0")+SUMIF(O671:O675,"&lt;0")+SUMIF(O677:O682,"&lt;0")+SUMIF(O685:O691,"&lt;0")+SUMIF(O698:O699,"&lt;0")+SUMIF(O702:O707,"&lt;0")+SUMIF(O709:O714,"&lt;0")+SUMIF(O718,"&lt;0")+SUMIF(O720:O726,"&lt;0")+SUMIF(O728:O730,"&lt;0")+SUMIF(O732:O735,"&lt;0")+SUMIF(O737:O738,"&lt;0")+SUMIF(O741,"&lt;0")</f>
        <v>-1728776</v>
      </c>
      <c r="P628" s="222"/>
      <c r="Q628" s="416"/>
      <c r="R628" s="416"/>
      <c r="S628" s="344"/>
      <c r="T628" s="420">
        <f>SUMIF(T631:T632,"&lt;0")+SUMIF(T634:T638,"&lt;0")+SUMIF(T640:T647,"&lt;0")+SUMIF(T649:T665,"&lt;0")+SUMIF(T671:T675,"&lt;0")+SUMIF(T677:T682,"&lt;0")+SUMIF(T685:T691,"&lt;0")+SUMIF(T698:T699,"&lt;0")+SUMIF(T702:T707,"&lt;0")+SUMIF(T709:T714,"&lt;0")+SUMIF(T718,"&lt;0")+SUMIF(T720:T726,"&lt;0")+SUMIF(T728:T730,"&lt;0")+SUMIF(T732:T735,"&lt;0")+SUMIF(T737:T738,"&lt;0")+SUMIF(T741,"&lt;0")</f>
        <v>-197393</v>
      </c>
      <c r="U628" s="416"/>
      <c r="V628" s="344"/>
      <c r="W628" s="417"/>
      <c r="X628" s="308"/>
    </row>
    <row r="629" spans="2:24" ht="18.75">
      <c r="B629" s="354"/>
      <c r="C629" s="238"/>
      <c r="D629" s="292" t="s">
        <v>1061</v>
      </c>
      <c r="E629" s="703"/>
      <c r="F629" s="368"/>
      <c r="G629" s="368"/>
      <c r="H629" s="368"/>
      <c r="I629" s="303"/>
      <c r="J629" s="221">
        <f>(IF($E745&lt;&gt;0,$J$2,IF($I745&lt;&gt;0,$J$2,"")))</f>
        <v>1</v>
      </c>
      <c r="L629" s="416"/>
      <c r="M629" s="416"/>
      <c r="N629" s="344"/>
      <c r="O629" s="417"/>
      <c r="P629" s="222"/>
      <c r="Q629" s="416"/>
      <c r="R629" s="416"/>
      <c r="S629" s="344"/>
      <c r="T629" s="417"/>
      <c r="U629" s="416"/>
      <c r="V629" s="344"/>
      <c r="W629" s="417"/>
      <c r="X629" s="310"/>
    </row>
    <row r="630" spans="2:24" ht="18.75">
      <c r="B630" s="682">
        <v>100</v>
      </c>
      <c r="C630" s="956" t="s">
        <v>1248</v>
      </c>
      <c r="D630" s="957"/>
      <c r="E630" s="683"/>
      <c r="F630" s="684">
        <f>SUM(F631:F632)</f>
        <v>1531383</v>
      </c>
      <c r="G630" s="685">
        <f>SUM(G631:G632)</f>
        <v>0</v>
      </c>
      <c r="H630" s="685">
        <f>SUM(H631:H632)</f>
        <v>0</v>
      </c>
      <c r="I630" s="685">
        <f>SUM(I631:I632)</f>
        <v>1531383</v>
      </c>
      <c r="J630" s="243">
        <f aca="true" t="shared" si="106" ref="J630:J661">(IF($E630&lt;&gt;0,$J$2,IF($I630&lt;&gt;0,$J$2,"")))</f>
        <v>1</v>
      </c>
      <c r="K630" s="244"/>
      <c r="L630" s="311">
        <f>SUM(L631:L632)</f>
        <v>0</v>
      </c>
      <c r="M630" s="312">
        <f>SUM(M631:M632)</f>
        <v>0</v>
      </c>
      <c r="N630" s="421">
        <f>SUM(N631:N632)</f>
        <v>1531383</v>
      </c>
      <c r="O630" s="422">
        <f>SUM(O631:O632)</f>
        <v>-1531383</v>
      </c>
      <c r="P630" s="244"/>
      <c r="Q630" s="707"/>
      <c r="R630" s="708"/>
      <c r="S630" s="709"/>
      <c r="T630" s="708"/>
      <c r="U630" s="708"/>
      <c r="V630" s="708"/>
      <c r="W630" s="710"/>
      <c r="X630" s="313">
        <f aca="true" t="shared" si="107" ref="X630:X661">T630-U630-V630-W630</f>
        <v>0</v>
      </c>
    </row>
    <row r="631" spans="2:24" ht="18.75">
      <c r="B631" s="140"/>
      <c r="C631" s="144">
        <v>101</v>
      </c>
      <c r="D631" s="138" t="s">
        <v>1249</v>
      </c>
      <c r="E631" s="704"/>
      <c r="F631" s="449">
        <v>1531383</v>
      </c>
      <c r="G631" s="245"/>
      <c r="H631" s="245"/>
      <c r="I631" s="476">
        <f>F631+G631+H631</f>
        <v>1531383</v>
      </c>
      <c r="J631" s="243">
        <f t="shared" si="106"/>
        <v>1</v>
      </c>
      <c r="K631" s="244"/>
      <c r="L631" s="423"/>
      <c r="M631" s="252"/>
      <c r="N631" s="315">
        <f>I631</f>
        <v>1531383</v>
      </c>
      <c r="O631" s="424">
        <f>L631+M631-N631</f>
        <v>-1531383</v>
      </c>
      <c r="P631" s="244"/>
      <c r="Q631" s="663"/>
      <c r="R631" s="667"/>
      <c r="S631" s="667"/>
      <c r="T631" s="667"/>
      <c r="U631" s="667"/>
      <c r="V631" s="667"/>
      <c r="W631" s="711"/>
      <c r="X631" s="313">
        <f t="shared" si="107"/>
        <v>0</v>
      </c>
    </row>
    <row r="632" spans="2:24" ht="18.75">
      <c r="B632" s="140"/>
      <c r="C632" s="137">
        <v>102</v>
      </c>
      <c r="D632" s="139" t="s">
        <v>1250</v>
      </c>
      <c r="E632" s="704"/>
      <c r="F632" s="449"/>
      <c r="G632" s="245"/>
      <c r="H632" s="245"/>
      <c r="I632" s="476">
        <f>F632+G632+H632</f>
        <v>0</v>
      </c>
      <c r="J632" s="243">
        <f t="shared" si="106"/>
      </c>
      <c r="K632" s="244"/>
      <c r="L632" s="423"/>
      <c r="M632" s="252"/>
      <c r="N632" s="315">
        <f>I632</f>
        <v>0</v>
      </c>
      <c r="O632" s="424">
        <f>L632+M632-N632</f>
        <v>0</v>
      </c>
      <c r="P632" s="244"/>
      <c r="Q632" s="663"/>
      <c r="R632" s="667"/>
      <c r="S632" s="667"/>
      <c r="T632" s="667"/>
      <c r="U632" s="667"/>
      <c r="V632" s="667"/>
      <c r="W632" s="711"/>
      <c r="X632" s="313">
        <f t="shared" si="107"/>
        <v>0</v>
      </c>
    </row>
    <row r="633" spans="2:24" ht="18.75">
      <c r="B633" s="686">
        <v>200</v>
      </c>
      <c r="C633" s="964" t="s">
        <v>1251</v>
      </c>
      <c r="D633" s="964"/>
      <c r="E633" s="687"/>
      <c r="F633" s="688">
        <f>SUM(F634:F638)</f>
        <v>0</v>
      </c>
      <c r="G633" s="689">
        <f>SUM(G634:G638)</f>
        <v>0</v>
      </c>
      <c r="H633" s="689">
        <f>SUM(H634:H638)</f>
        <v>0</v>
      </c>
      <c r="I633" s="689">
        <f>SUM(I634:I638)</f>
        <v>0</v>
      </c>
      <c r="J633" s="243">
        <f t="shared" si="106"/>
      </c>
      <c r="K633" s="244"/>
      <c r="L633" s="316">
        <f>SUM(L634:L638)</f>
        <v>0</v>
      </c>
      <c r="M633" s="317">
        <f>SUM(M634:M638)</f>
        <v>0</v>
      </c>
      <c r="N633" s="425">
        <f>SUM(N634:N638)</f>
        <v>0</v>
      </c>
      <c r="O633" s="426">
        <f>SUM(O634:O638)</f>
        <v>0</v>
      </c>
      <c r="P633" s="244"/>
      <c r="Q633" s="665"/>
      <c r="R633" s="666"/>
      <c r="S633" s="666"/>
      <c r="T633" s="666"/>
      <c r="U633" s="666"/>
      <c r="V633" s="666"/>
      <c r="W633" s="712"/>
      <c r="X633" s="313">
        <f t="shared" si="107"/>
        <v>0</v>
      </c>
    </row>
    <row r="634" spans="2:24" ht="18.75">
      <c r="B634" s="143"/>
      <c r="C634" s="144">
        <v>201</v>
      </c>
      <c r="D634" s="138" t="s">
        <v>1252</v>
      </c>
      <c r="E634" s="704"/>
      <c r="F634" s="449"/>
      <c r="G634" s="245"/>
      <c r="H634" s="245"/>
      <c r="I634" s="476">
        <f>F634+G634+H634</f>
        <v>0</v>
      </c>
      <c r="J634" s="243">
        <f t="shared" si="106"/>
      </c>
      <c r="K634" s="244"/>
      <c r="L634" s="423"/>
      <c r="M634" s="252"/>
      <c r="N634" s="315">
        <f>I634</f>
        <v>0</v>
      </c>
      <c r="O634" s="424">
        <f>L634+M634-N634</f>
        <v>0</v>
      </c>
      <c r="P634" s="244"/>
      <c r="Q634" s="663"/>
      <c r="R634" s="667"/>
      <c r="S634" s="667"/>
      <c r="T634" s="667"/>
      <c r="U634" s="667"/>
      <c r="V634" s="667"/>
      <c r="W634" s="711"/>
      <c r="X634" s="313">
        <f t="shared" si="107"/>
        <v>0</v>
      </c>
    </row>
    <row r="635" spans="2:24" ht="18.75">
      <c r="B635" s="136"/>
      <c r="C635" s="137">
        <v>202</v>
      </c>
      <c r="D635" s="145" t="s">
        <v>1253</v>
      </c>
      <c r="E635" s="704"/>
      <c r="F635" s="449"/>
      <c r="G635" s="245"/>
      <c r="H635" s="245"/>
      <c r="I635" s="476">
        <f>F635+G635+H635</f>
        <v>0</v>
      </c>
      <c r="J635" s="243">
        <f t="shared" si="106"/>
      </c>
      <c r="K635" s="244"/>
      <c r="L635" s="423"/>
      <c r="M635" s="252"/>
      <c r="N635" s="315">
        <f>I635</f>
        <v>0</v>
      </c>
      <c r="O635" s="424">
        <f>L635+M635-N635</f>
        <v>0</v>
      </c>
      <c r="P635" s="244"/>
      <c r="Q635" s="663"/>
      <c r="R635" s="667"/>
      <c r="S635" s="667"/>
      <c r="T635" s="667"/>
      <c r="U635" s="667"/>
      <c r="V635" s="667"/>
      <c r="W635" s="711"/>
      <c r="X635" s="313">
        <f t="shared" si="107"/>
        <v>0</v>
      </c>
    </row>
    <row r="636" spans="2:24" ht="31.5">
      <c r="B636" s="152"/>
      <c r="C636" s="137">
        <v>205</v>
      </c>
      <c r="D636" s="145" t="s">
        <v>904</v>
      </c>
      <c r="E636" s="704"/>
      <c r="F636" s="449"/>
      <c r="G636" s="245"/>
      <c r="H636" s="245"/>
      <c r="I636" s="476">
        <f>F636+G636+H636</f>
        <v>0</v>
      </c>
      <c r="J636" s="243">
        <f t="shared" si="106"/>
      </c>
      <c r="K636" s="244"/>
      <c r="L636" s="423"/>
      <c r="M636" s="252"/>
      <c r="N636" s="315">
        <f>I636</f>
        <v>0</v>
      </c>
      <c r="O636" s="424">
        <f>L636+M636-N636</f>
        <v>0</v>
      </c>
      <c r="P636" s="244"/>
      <c r="Q636" s="663"/>
      <c r="R636" s="667"/>
      <c r="S636" s="667"/>
      <c r="T636" s="667"/>
      <c r="U636" s="667"/>
      <c r="V636" s="667"/>
      <c r="W636" s="711"/>
      <c r="X636" s="313">
        <f t="shared" si="107"/>
        <v>0</v>
      </c>
    </row>
    <row r="637" spans="2:24" ht="18.75">
      <c r="B637" s="152"/>
      <c r="C637" s="137">
        <v>208</v>
      </c>
      <c r="D637" s="159" t="s">
        <v>905</v>
      </c>
      <c r="E637" s="704"/>
      <c r="F637" s="449"/>
      <c r="G637" s="245"/>
      <c r="H637" s="245"/>
      <c r="I637" s="476">
        <f>F637+G637+H637</f>
        <v>0</v>
      </c>
      <c r="J637" s="243">
        <f t="shared" si="106"/>
      </c>
      <c r="K637" s="244"/>
      <c r="L637" s="423"/>
      <c r="M637" s="252"/>
      <c r="N637" s="315">
        <f>I637</f>
        <v>0</v>
      </c>
      <c r="O637" s="424">
        <f>L637+M637-N637</f>
        <v>0</v>
      </c>
      <c r="P637" s="244"/>
      <c r="Q637" s="663"/>
      <c r="R637" s="667"/>
      <c r="S637" s="667"/>
      <c r="T637" s="667"/>
      <c r="U637" s="667"/>
      <c r="V637" s="667"/>
      <c r="W637" s="711"/>
      <c r="X637" s="313">
        <f t="shared" si="107"/>
        <v>0</v>
      </c>
    </row>
    <row r="638" spans="2:24" ht="18.75">
      <c r="B638" s="143"/>
      <c r="C638" s="142">
        <v>209</v>
      </c>
      <c r="D638" s="148" t="s">
        <v>906</v>
      </c>
      <c r="E638" s="704"/>
      <c r="F638" s="449"/>
      <c r="G638" s="245"/>
      <c r="H638" s="245"/>
      <c r="I638" s="476">
        <f>F638+G638+H638</f>
        <v>0</v>
      </c>
      <c r="J638" s="243">
        <f t="shared" si="106"/>
      </c>
      <c r="K638" s="244"/>
      <c r="L638" s="423"/>
      <c r="M638" s="252"/>
      <c r="N638" s="315">
        <f>I638</f>
        <v>0</v>
      </c>
      <c r="O638" s="424">
        <f>L638+M638-N638</f>
        <v>0</v>
      </c>
      <c r="P638" s="244"/>
      <c r="Q638" s="663"/>
      <c r="R638" s="667"/>
      <c r="S638" s="667"/>
      <c r="T638" s="667"/>
      <c r="U638" s="667"/>
      <c r="V638" s="667"/>
      <c r="W638" s="711"/>
      <c r="X638" s="313">
        <f t="shared" si="107"/>
        <v>0</v>
      </c>
    </row>
    <row r="639" spans="2:24" ht="18.75">
      <c r="B639" s="686">
        <v>500</v>
      </c>
      <c r="C639" s="965" t="s">
        <v>206</v>
      </c>
      <c r="D639" s="965"/>
      <c r="E639" s="687"/>
      <c r="F639" s="688">
        <f>SUM(F640:F646)</f>
        <v>0</v>
      </c>
      <c r="G639" s="689">
        <f>SUM(G640:G646)</f>
        <v>0</v>
      </c>
      <c r="H639" s="689">
        <f>SUM(H640:H646)</f>
        <v>0</v>
      </c>
      <c r="I639" s="689">
        <f>SUM(I640:I646)</f>
        <v>0</v>
      </c>
      <c r="J639" s="243">
        <f t="shared" si="106"/>
      </c>
      <c r="K639" s="244"/>
      <c r="L639" s="316">
        <f>SUM(L640:L646)</f>
        <v>0</v>
      </c>
      <c r="M639" s="317">
        <f>SUM(M640:M646)</f>
        <v>0</v>
      </c>
      <c r="N639" s="425">
        <f>SUM(N640:N646)</f>
        <v>0</v>
      </c>
      <c r="O639" s="426">
        <f>SUM(O640:O646)</f>
        <v>0</v>
      </c>
      <c r="P639" s="244"/>
      <c r="Q639" s="665"/>
      <c r="R639" s="666"/>
      <c r="S639" s="667"/>
      <c r="T639" s="666"/>
      <c r="U639" s="666"/>
      <c r="V639" s="666"/>
      <c r="W639" s="712"/>
      <c r="X639" s="313">
        <f t="shared" si="107"/>
        <v>0</v>
      </c>
    </row>
    <row r="640" spans="2:24" ht="18.75">
      <c r="B640" s="143"/>
      <c r="C640" s="160">
        <v>551</v>
      </c>
      <c r="D640" s="456" t="s">
        <v>207</v>
      </c>
      <c r="E640" s="704"/>
      <c r="F640" s="449"/>
      <c r="G640" s="245"/>
      <c r="H640" s="245"/>
      <c r="I640" s="476">
        <f aca="true" t="shared" si="108" ref="I640:I647">F640+G640+H640</f>
        <v>0</v>
      </c>
      <c r="J640" s="243">
        <f t="shared" si="106"/>
      </c>
      <c r="K640" s="244"/>
      <c r="L640" s="423"/>
      <c r="M640" s="252"/>
      <c r="N640" s="315">
        <f aca="true" t="shared" si="109" ref="N640:N647">I640</f>
        <v>0</v>
      </c>
      <c r="O640" s="424">
        <f aca="true" t="shared" si="110" ref="O640:O647">L640+M640-N640</f>
        <v>0</v>
      </c>
      <c r="P640" s="244"/>
      <c r="Q640" s="663"/>
      <c r="R640" s="667"/>
      <c r="S640" s="667"/>
      <c r="T640" s="667"/>
      <c r="U640" s="667"/>
      <c r="V640" s="667"/>
      <c r="W640" s="711"/>
      <c r="X640" s="313">
        <f t="shared" si="107"/>
        <v>0</v>
      </c>
    </row>
    <row r="641" spans="2:24" ht="18.75">
      <c r="B641" s="143"/>
      <c r="C641" s="161">
        <v>552</v>
      </c>
      <c r="D641" s="457" t="s">
        <v>208</v>
      </c>
      <c r="E641" s="704"/>
      <c r="F641" s="449"/>
      <c r="G641" s="245"/>
      <c r="H641" s="245"/>
      <c r="I641" s="476">
        <f t="shared" si="108"/>
        <v>0</v>
      </c>
      <c r="J641" s="243">
        <f t="shared" si="106"/>
      </c>
      <c r="K641" s="244"/>
      <c r="L641" s="423"/>
      <c r="M641" s="252"/>
      <c r="N641" s="315">
        <f t="shared" si="109"/>
        <v>0</v>
      </c>
      <c r="O641" s="424">
        <f t="shared" si="110"/>
        <v>0</v>
      </c>
      <c r="P641" s="244"/>
      <c r="Q641" s="663"/>
      <c r="R641" s="667"/>
      <c r="S641" s="667"/>
      <c r="T641" s="667"/>
      <c r="U641" s="667"/>
      <c r="V641" s="667"/>
      <c r="W641" s="711"/>
      <c r="X641" s="313">
        <f t="shared" si="107"/>
        <v>0</v>
      </c>
    </row>
    <row r="642" spans="2:24" ht="18.75">
      <c r="B642" s="143"/>
      <c r="C642" s="161">
        <v>558</v>
      </c>
      <c r="D642" s="457" t="s">
        <v>1679</v>
      </c>
      <c r="E642" s="704"/>
      <c r="F642" s="592">
        <v>0</v>
      </c>
      <c r="G642" s="592">
        <v>0</v>
      </c>
      <c r="H642" s="592">
        <v>0</v>
      </c>
      <c r="I642" s="476">
        <f t="shared" si="108"/>
        <v>0</v>
      </c>
      <c r="J642" s="243">
        <f t="shared" si="106"/>
      </c>
      <c r="K642" s="244"/>
      <c r="L642" s="423"/>
      <c r="M642" s="252"/>
      <c r="N642" s="315">
        <f t="shared" si="109"/>
        <v>0</v>
      </c>
      <c r="O642" s="424">
        <f t="shared" si="110"/>
        <v>0</v>
      </c>
      <c r="P642" s="244"/>
      <c r="Q642" s="663"/>
      <c r="R642" s="667"/>
      <c r="S642" s="667"/>
      <c r="T642" s="667"/>
      <c r="U642" s="667"/>
      <c r="V642" s="667"/>
      <c r="W642" s="711"/>
      <c r="X642" s="313">
        <f t="shared" si="107"/>
        <v>0</v>
      </c>
    </row>
    <row r="643" spans="2:24" ht="18.75">
      <c r="B643" s="143"/>
      <c r="C643" s="161">
        <v>560</v>
      </c>
      <c r="D643" s="458" t="s">
        <v>209</v>
      </c>
      <c r="E643" s="704"/>
      <c r="F643" s="449"/>
      <c r="G643" s="245"/>
      <c r="H643" s="245"/>
      <c r="I643" s="476">
        <f t="shared" si="108"/>
        <v>0</v>
      </c>
      <c r="J643" s="243">
        <f t="shared" si="106"/>
      </c>
      <c r="K643" s="244"/>
      <c r="L643" s="423"/>
      <c r="M643" s="252"/>
      <c r="N643" s="315">
        <f t="shared" si="109"/>
        <v>0</v>
      </c>
      <c r="O643" s="424">
        <f t="shared" si="110"/>
        <v>0</v>
      </c>
      <c r="P643" s="244"/>
      <c r="Q643" s="663"/>
      <c r="R643" s="667"/>
      <c r="S643" s="667"/>
      <c r="T643" s="667"/>
      <c r="U643" s="667"/>
      <c r="V643" s="667"/>
      <c r="W643" s="711"/>
      <c r="X643" s="313">
        <f t="shared" si="107"/>
        <v>0</v>
      </c>
    </row>
    <row r="644" spans="2:24" ht="18.75">
      <c r="B644" s="143"/>
      <c r="C644" s="161">
        <v>580</v>
      </c>
      <c r="D644" s="457" t="s">
        <v>210</v>
      </c>
      <c r="E644" s="704"/>
      <c r="F644" s="449"/>
      <c r="G644" s="245"/>
      <c r="H644" s="245"/>
      <c r="I644" s="476">
        <f t="shared" si="108"/>
        <v>0</v>
      </c>
      <c r="J644" s="243">
        <f t="shared" si="106"/>
      </c>
      <c r="K644" s="244"/>
      <c r="L644" s="423"/>
      <c r="M644" s="252"/>
      <c r="N644" s="315">
        <f t="shared" si="109"/>
        <v>0</v>
      </c>
      <c r="O644" s="424">
        <f t="shared" si="110"/>
        <v>0</v>
      </c>
      <c r="P644" s="244"/>
      <c r="Q644" s="663"/>
      <c r="R644" s="667"/>
      <c r="S644" s="667"/>
      <c r="T644" s="667"/>
      <c r="U644" s="667"/>
      <c r="V644" s="667"/>
      <c r="W644" s="711"/>
      <c r="X644" s="313">
        <f t="shared" si="107"/>
        <v>0</v>
      </c>
    </row>
    <row r="645" spans="2:24" ht="18.75">
      <c r="B645" s="143"/>
      <c r="C645" s="161">
        <v>588</v>
      </c>
      <c r="D645" s="457" t="s">
        <v>1684</v>
      </c>
      <c r="E645" s="704"/>
      <c r="F645" s="592">
        <v>0</v>
      </c>
      <c r="G645" s="592">
        <v>0</v>
      </c>
      <c r="H645" s="592">
        <v>0</v>
      </c>
      <c r="I645" s="476">
        <f t="shared" si="108"/>
        <v>0</v>
      </c>
      <c r="J645" s="243">
        <f t="shared" si="106"/>
      </c>
      <c r="K645" s="244"/>
      <c r="L645" s="423"/>
      <c r="M645" s="252"/>
      <c r="N645" s="315">
        <f t="shared" si="109"/>
        <v>0</v>
      </c>
      <c r="O645" s="424">
        <f t="shared" si="110"/>
        <v>0</v>
      </c>
      <c r="P645" s="244"/>
      <c r="Q645" s="663"/>
      <c r="R645" s="667"/>
      <c r="S645" s="667"/>
      <c r="T645" s="667"/>
      <c r="U645" s="667"/>
      <c r="V645" s="667"/>
      <c r="W645" s="711"/>
      <c r="X645" s="313">
        <f t="shared" si="107"/>
        <v>0</v>
      </c>
    </row>
    <row r="646" spans="2:24" ht="31.5">
      <c r="B646" s="143"/>
      <c r="C646" s="162">
        <v>590</v>
      </c>
      <c r="D646" s="459" t="s">
        <v>211</v>
      </c>
      <c r="E646" s="704"/>
      <c r="F646" s="449"/>
      <c r="G646" s="245"/>
      <c r="H646" s="245"/>
      <c r="I646" s="476">
        <f t="shared" si="108"/>
        <v>0</v>
      </c>
      <c r="J646" s="243">
        <f t="shared" si="106"/>
      </c>
      <c r="K646" s="244"/>
      <c r="L646" s="423"/>
      <c r="M646" s="252"/>
      <c r="N646" s="315">
        <f t="shared" si="109"/>
        <v>0</v>
      </c>
      <c r="O646" s="424">
        <f t="shared" si="110"/>
        <v>0</v>
      </c>
      <c r="P646" s="244"/>
      <c r="Q646" s="663"/>
      <c r="R646" s="667"/>
      <c r="S646" s="667"/>
      <c r="T646" s="667"/>
      <c r="U646" s="667"/>
      <c r="V646" s="667"/>
      <c r="W646" s="711"/>
      <c r="X646" s="313">
        <f t="shared" si="107"/>
        <v>0</v>
      </c>
    </row>
    <row r="647" spans="2:24" ht="18.75">
      <c r="B647" s="686">
        <v>800</v>
      </c>
      <c r="C647" s="965" t="s">
        <v>1062</v>
      </c>
      <c r="D647" s="965"/>
      <c r="E647" s="687"/>
      <c r="F647" s="690"/>
      <c r="G647" s="691"/>
      <c r="H647" s="691"/>
      <c r="I647" s="692">
        <f t="shared" si="108"/>
        <v>0</v>
      </c>
      <c r="J647" s="243">
        <f t="shared" si="106"/>
      </c>
      <c r="K647" s="244"/>
      <c r="L647" s="428"/>
      <c r="M647" s="254"/>
      <c r="N647" s="315">
        <f t="shared" si="109"/>
        <v>0</v>
      </c>
      <c r="O647" s="424">
        <f t="shared" si="110"/>
        <v>0</v>
      </c>
      <c r="P647" s="244"/>
      <c r="Q647" s="665"/>
      <c r="R647" s="666"/>
      <c r="S647" s="667"/>
      <c r="T647" s="667"/>
      <c r="U647" s="666"/>
      <c r="V647" s="667"/>
      <c r="W647" s="711"/>
      <c r="X647" s="313">
        <f t="shared" si="107"/>
        <v>0</v>
      </c>
    </row>
    <row r="648" spans="2:24" ht="18.75">
      <c r="B648" s="686">
        <v>1000</v>
      </c>
      <c r="C648" s="967" t="s">
        <v>213</v>
      </c>
      <c r="D648" s="967"/>
      <c r="E648" s="687"/>
      <c r="F648" s="688">
        <f>SUM(F649:F665)</f>
        <v>0</v>
      </c>
      <c r="G648" s="689">
        <f>SUM(G649:G665)</f>
        <v>0</v>
      </c>
      <c r="H648" s="689">
        <f>SUM(H649:H665)</f>
        <v>197393</v>
      </c>
      <c r="I648" s="689">
        <f>SUM(I649:I665)</f>
        <v>197393</v>
      </c>
      <c r="J648" s="243">
        <f t="shared" si="106"/>
        <v>1</v>
      </c>
      <c r="K648" s="244"/>
      <c r="L648" s="316">
        <f>SUM(L649:L665)</f>
        <v>0</v>
      </c>
      <c r="M648" s="317">
        <f>SUM(M649:M665)</f>
        <v>0</v>
      </c>
      <c r="N648" s="425">
        <f>SUM(N649:N665)</f>
        <v>197393</v>
      </c>
      <c r="O648" s="426">
        <f>SUM(O649:O665)</f>
        <v>-197393</v>
      </c>
      <c r="P648" s="244"/>
      <c r="Q648" s="316">
        <f aca="true" t="shared" si="111" ref="Q648:W648">SUM(Q649:Q665)</f>
        <v>0</v>
      </c>
      <c r="R648" s="317">
        <f t="shared" si="111"/>
        <v>0</v>
      </c>
      <c r="S648" s="317">
        <f t="shared" si="111"/>
        <v>197393</v>
      </c>
      <c r="T648" s="317">
        <f t="shared" si="111"/>
        <v>-197393</v>
      </c>
      <c r="U648" s="317">
        <f t="shared" si="111"/>
        <v>0</v>
      </c>
      <c r="V648" s="317">
        <f t="shared" si="111"/>
        <v>0</v>
      </c>
      <c r="W648" s="426">
        <f t="shared" si="111"/>
        <v>0</v>
      </c>
      <c r="X648" s="313">
        <f t="shared" si="107"/>
        <v>-197393</v>
      </c>
    </row>
    <row r="649" spans="2:24" ht="18.75">
      <c r="B649" s="136"/>
      <c r="C649" s="144">
        <v>1011</v>
      </c>
      <c r="D649" s="163" t="s">
        <v>214</v>
      </c>
      <c r="E649" s="704"/>
      <c r="F649" s="449"/>
      <c r="G649" s="245"/>
      <c r="H649" s="245"/>
      <c r="I649" s="476">
        <f aca="true" t="shared" si="112" ref="I649:I665">F649+G649+H649</f>
        <v>0</v>
      </c>
      <c r="J649" s="243">
        <f t="shared" si="106"/>
      </c>
      <c r="K649" s="244"/>
      <c r="L649" s="423"/>
      <c r="M649" s="252"/>
      <c r="N649" s="315">
        <f aca="true" t="shared" si="113" ref="N649:N665">I649</f>
        <v>0</v>
      </c>
      <c r="O649" s="424">
        <f aca="true" t="shared" si="114" ref="O649:O665">L649+M649-N649</f>
        <v>0</v>
      </c>
      <c r="P649" s="244"/>
      <c r="Q649" s="423"/>
      <c r="R649" s="252"/>
      <c r="S649" s="429">
        <f aca="true" t="shared" si="115" ref="S649:S656">+IF(+(L649+M649)&gt;=I649,+M649,+(+I649-L649))</f>
        <v>0</v>
      </c>
      <c r="T649" s="315">
        <f aca="true" t="shared" si="116" ref="T649:T656">Q649+R649-S649</f>
        <v>0</v>
      </c>
      <c r="U649" s="252"/>
      <c r="V649" s="252"/>
      <c r="W649" s="253"/>
      <c r="X649" s="313">
        <f t="shared" si="107"/>
        <v>0</v>
      </c>
    </row>
    <row r="650" spans="2:24" ht="18.75">
      <c r="B650" s="136"/>
      <c r="C650" s="137">
        <v>1012</v>
      </c>
      <c r="D650" s="145" t="s">
        <v>215</v>
      </c>
      <c r="E650" s="704"/>
      <c r="F650" s="449"/>
      <c r="G650" s="245"/>
      <c r="H650" s="245"/>
      <c r="I650" s="476">
        <f t="shared" si="112"/>
        <v>0</v>
      </c>
      <c r="J650" s="243">
        <f t="shared" si="106"/>
      </c>
      <c r="K650" s="244"/>
      <c r="L650" s="423"/>
      <c r="M650" s="252"/>
      <c r="N650" s="315">
        <f t="shared" si="113"/>
        <v>0</v>
      </c>
      <c r="O650" s="424">
        <f t="shared" si="114"/>
        <v>0</v>
      </c>
      <c r="P650" s="244"/>
      <c r="Q650" s="423"/>
      <c r="R650" s="252"/>
      <c r="S650" s="429">
        <f t="shared" si="115"/>
        <v>0</v>
      </c>
      <c r="T650" s="315">
        <f t="shared" si="116"/>
        <v>0</v>
      </c>
      <c r="U650" s="252"/>
      <c r="V650" s="252"/>
      <c r="W650" s="253"/>
      <c r="X650" s="313">
        <f t="shared" si="107"/>
        <v>0</v>
      </c>
    </row>
    <row r="651" spans="2:24" ht="18.75">
      <c r="B651" s="136"/>
      <c r="C651" s="137">
        <v>1013</v>
      </c>
      <c r="D651" s="145" t="s">
        <v>216</v>
      </c>
      <c r="E651" s="704"/>
      <c r="F651" s="449"/>
      <c r="G651" s="245"/>
      <c r="H651" s="245"/>
      <c r="I651" s="476">
        <f t="shared" si="112"/>
        <v>0</v>
      </c>
      <c r="J651" s="243">
        <f t="shared" si="106"/>
      </c>
      <c r="K651" s="244"/>
      <c r="L651" s="423"/>
      <c r="M651" s="252"/>
      <c r="N651" s="315">
        <f t="shared" si="113"/>
        <v>0</v>
      </c>
      <c r="O651" s="424">
        <f t="shared" si="114"/>
        <v>0</v>
      </c>
      <c r="P651" s="244"/>
      <c r="Q651" s="423"/>
      <c r="R651" s="252"/>
      <c r="S651" s="429">
        <f t="shared" si="115"/>
        <v>0</v>
      </c>
      <c r="T651" s="315">
        <f t="shared" si="116"/>
        <v>0</v>
      </c>
      <c r="U651" s="252"/>
      <c r="V651" s="252"/>
      <c r="W651" s="253"/>
      <c r="X651" s="313">
        <f t="shared" si="107"/>
        <v>0</v>
      </c>
    </row>
    <row r="652" spans="2:24" ht="18.75">
      <c r="B652" s="136"/>
      <c r="C652" s="137">
        <v>1014</v>
      </c>
      <c r="D652" s="145" t="s">
        <v>217</v>
      </c>
      <c r="E652" s="704"/>
      <c r="F652" s="449"/>
      <c r="G652" s="245"/>
      <c r="H652" s="245"/>
      <c r="I652" s="476">
        <f t="shared" si="112"/>
        <v>0</v>
      </c>
      <c r="J652" s="243">
        <f t="shared" si="106"/>
      </c>
      <c r="K652" s="244"/>
      <c r="L652" s="423"/>
      <c r="M652" s="252"/>
      <c r="N652" s="315">
        <f t="shared" si="113"/>
        <v>0</v>
      </c>
      <c r="O652" s="424">
        <f t="shared" si="114"/>
        <v>0</v>
      </c>
      <c r="P652" s="244"/>
      <c r="Q652" s="423"/>
      <c r="R652" s="252"/>
      <c r="S652" s="429">
        <f t="shared" si="115"/>
        <v>0</v>
      </c>
      <c r="T652" s="315">
        <f t="shared" si="116"/>
        <v>0</v>
      </c>
      <c r="U652" s="252"/>
      <c r="V652" s="252"/>
      <c r="W652" s="253"/>
      <c r="X652" s="313">
        <f t="shared" si="107"/>
        <v>0</v>
      </c>
    </row>
    <row r="653" spans="2:24" ht="18.75">
      <c r="B653" s="136"/>
      <c r="C653" s="137">
        <v>1015</v>
      </c>
      <c r="D653" s="145" t="s">
        <v>218</v>
      </c>
      <c r="E653" s="704"/>
      <c r="F653" s="449"/>
      <c r="G653" s="245"/>
      <c r="H653" s="245"/>
      <c r="I653" s="476">
        <f t="shared" si="112"/>
        <v>0</v>
      </c>
      <c r="J653" s="243">
        <f t="shared" si="106"/>
      </c>
      <c r="K653" s="244"/>
      <c r="L653" s="423"/>
      <c r="M653" s="252"/>
      <c r="N653" s="315">
        <f t="shared" si="113"/>
        <v>0</v>
      </c>
      <c r="O653" s="424">
        <f t="shared" si="114"/>
        <v>0</v>
      </c>
      <c r="P653" s="244"/>
      <c r="Q653" s="423"/>
      <c r="R653" s="252"/>
      <c r="S653" s="429">
        <f t="shared" si="115"/>
        <v>0</v>
      </c>
      <c r="T653" s="315">
        <f t="shared" si="116"/>
        <v>0</v>
      </c>
      <c r="U653" s="252"/>
      <c r="V653" s="252"/>
      <c r="W653" s="253"/>
      <c r="X653" s="313">
        <f t="shared" si="107"/>
        <v>0</v>
      </c>
    </row>
    <row r="654" spans="2:24" ht="18.75">
      <c r="B654" s="136"/>
      <c r="C654" s="137">
        <v>1016</v>
      </c>
      <c r="D654" s="145" t="s">
        <v>219</v>
      </c>
      <c r="E654" s="704"/>
      <c r="F654" s="449"/>
      <c r="G654" s="245"/>
      <c r="H654" s="245"/>
      <c r="I654" s="476">
        <f t="shared" si="112"/>
        <v>0</v>
      </c>
      <c r="J654" s="243">
        <f t="shared" si="106"/>
      </c>
      <c r="K654" s="244"/>
      <c r="L654" s="423"/>
      <c r="M654" s="252"/>
      <c r="N654" s="315">
        <f t="shared" si="113"/>
        <v>0</v>
      </c>
      <c r="O654" s="424">
        <f t="shared" si="114"/>
        <v>0</v>
      </c>
      <c r="P654" s="244"/>
      <c r="Q654" s="423"/>
      <c r="R654" s="252"/>
      <c r="S654" s="429">
        <f t="shared" si="115"/>
        <v>0</v>
      </c>
      <c r="T654" s="315">
        <f t="shared" si="116"/>
        <v>0</v>
      </c>
      <c r="U654" s="252"/>
      <c r="V654" s="252"/>
      <c r="W654" s="253"/>
      <c r="X654" s="313">
        <f t="shared" si="107"/>
        <v>0</v>
      </c>
    </row>
    <row r="655" spans="2:24" ht="18.75">
      <c r="B655" s="140"/>
      <c r="C655" s="164">
        <v>1020</v>
      </c>
      <c r="D655" s="165" t="s">
        <v>220</v>
      </c>
      <c r="E655" s="704"/>
      <c r="F655" s="449"/>
      <c r="G655" s="245"/>
      <c r="H655" s="245">
        <v>197393</v>
      </c>
      <c r="I655" s="476">
        <f t="shared" si="112"/>
        <v>197393</v>
      </c>
      <c r="J655" s="243">
        <f t="shared" si="106"/>
        <v>1</v>
      </c>
      <c r="K655" s="244"/>
      <c r="L655" s="423"/>
      <c r="M655" s="252"/>
      <c r="N655" s="315">
        <f t="shared" si="113"/>
        <v>197393</v>
      </c>
      <c r="O655" s="424">
        <f t="shared" si="114"/>
        <v>-197393</v>
      </c>
      <c r="P655" s="244"/>
      <c r="Q655" s="423"/>
      <c r="R655" s="252"/>
      <c r="S655" s="429">
        <f t="shared" si="115"/>
        <v>197393</v>
      </c>
      <c r="T655" s="315">
        <f t="shared" si="116"/>
        <v>-197393</v>
      </c>
      <c r="U655" s="252"/>
      <c r="V655" s="252"/>
      <c r="W655" s="253"/>
      <c r="X655" s="313">
        <f t="shared" si="107"/>
        <v>-197393</v>
      </c>
    </row>
    <row r="656" spans="2:24" ht="18.75">
      <c r="B656" s="136"/>
      <c r="C656" s="137">
        <v>1030</v>
      </c>
      <c r="D656" s="145" t="s">
        <v>221</v>
      </c>
      <c r="E656" s="704"/>
      <c r="F656" s="449"/>
      <c r="G656" s="245"/>
      <c r="H656" s="245"/>
      <c r="I656" s="476">
        <f t="shared" si="112"/>
        <v>0</v>
      </c>
      <c r="J656" s="243">
        <f t="shared" si="106"/>
      </c>
      <c r="K656" s="244"/>
      <c r="L656" s="423"/>
      <c r="M656" s="252"/>
      <c r="N656" s="315">
        <f t="shared" si="113"/>
        <v>0</v>
      </c>
      <c r="O656" s="424">
        <f t="shared" si="114"/>
        <v>0</v>
      </c>
      <c r="P656" s="244"/>
      <c r="Q656" s="423"/>
      <c r="R656" s="252"/>
      <c r="S656" s="429">
        <f t="shared" si="115"/>
        <v>0</v>
      </c>
      <c r="T656" s="315">
        <f t="shared" si="116"/>
        <v>0</v>
      </c>
      <c r="U656" s="252"/>
      <c r="V656" s="252"/>
      <c r="W656" s="253"/>
      <c r="X656" s="313">
        <f t="shared" si="107"/>
        <v>0</v>
      </c>
    </row>
    <row r="657" spans="2:24" ht="18.75">
      <c r="B657" s="136"/>
      <c r="C657" s="164">
        <v>1051</v>
      </c>
      <c r="D657" s="167" t="s">
        <v>222</v>
      </c>
      <c r="E657" s="704"/>
      <c r="F657" s="449"/>
      <c r="G657" s="245"/>
      <c r="H657" s="245"/>
      <c r="I657" s="476">
        <f t="shared" si="112"/>
        <v>0</v>
      </c>
      <c r="J657" s="243">
        <f t="shared" si="106"/>
      </c>
      <c r="K657" s="244"/>
      <c r="L657" s="423"/>
      <c r="M657" s="252"/>
      <c r="N657" s="315">
        <f t="shared" si="113"/>
        <v>0</v>
      </c>
      <c r="O657" s="424">
        <f t="shared" si="114"/>
        <v>0</v>
      </c>
      <c r="P657" s="244"/>
      <c r="Q657" s="663"/>
      <c r="R657" s="667"/>
      <c r="S657" s="667"/>
      <c r="T657" s="667"/>
      <c r="U657" s="667"/>
      <c r="V657" s="667"/>
      <c r="W657" s="711"/>
      <c r="X657" s="313">
        <f t="shared" si="107"/>
        <v>0</v>
      </c>
    </row>
    <row r="658" spans="2:24" ht="18.75">
      <c r="B658" s="136"/>
      <c r="C658" s="137">
        <v>1052</v>
      </c>
      <c r="D658" s="145" t="s">
        <v>223</v>
      </c>
      <c r="E658" s="704"/>
      <c r="F658" s="449"/>
      <c r="G658" s="245"/>
      <c r="H658" s="245"/>
      <c r="I658" s="476">
        <f t="shared" si="112"/>
        <v>0</v>
      </c>
      <c r="J658" s="243">
        <f t="shared" si="106"/>
      </c>
      <c r="K658" s="244"/>
      <c r="L658" s="423"/>
      <c r="M658" s="252"/>
      <c r="N658" s="315">
        <f t="shared" si="113"/>
        <v>0</v>
      </c>
      <c r="O658" s="424">
        <f t="shared" si="114"/>
        <v>0</v>
      </c>
      <c r="P658" s="244"/>
      <c r="Q658" s="663"/>
      <c r="R658" s="667"/>
      <c r="S658" s="667"/>
      <c r="T658" s="667"/>
      <c r="U658" s="667"/>
      <c r="V658" s="667"/>
      <c r="W658" s="711"/>
      <c r="X658" s="313">
        <f t="shared" si="107"/>
        <v>0</v>
      </c>
    </row>
    <row r="659" spans="2:24" ht="18.75">
      <c r="B659" s="136"/>
      <c r="C659" s="168">
        <v>1053</v>
      </c>
      <c r="D659" s="169" t="s">
        <v>1685</v>
      </c>
      <c r="E659" s="704"/>
      <c r="F659" s="449"/>
      <c r="G659" s="245"/>
      <c r="H659" s="245"/>
      <c r="I659" s="476">
        <f t="shared" si="112"/>
        <v>0</v>
      </c>
      <c r="J659" s="243">
        <f t="shared" si="106"/>
      </c>
      <c r="K659" s="244"/>
      <c r="L659" s="423"/>
      <c r="M659" s="252"/>
      <c r="N659" s="315">
        <f t="shared" si="113"/>
        <v>0</v>
      </c>
      <c r="O659" s="424">
        <f t="shared" si="114"/>
        <v>0</v>
      </c>
      <c r="P659" s="244"/>
      <c r="Q659" s="663"/>
      <c r="R659" s="667"/>
      <c r="S659" s="667"/>
      <c r="T659" s="667"/>
      <c r="U659" s="667"/>
      <c r="V659" s="667"/>
      <c r="W659" s="711"/>
      <c r="X659" s="313">
        <f t="shared" si="107"/>
        <v>0</v>
      </c>
    </row>
    <row r="660" spans="2:24" ht="18.75">
      <c r="B660" s="136"/>
      <c r="C660" s="137">
        <v>1062</v>
      </c>
      <c r="D660" s="139" t="s">
        <v>224</v>
      </c>
      <c r="E660" s="704"/>
      <c r="F660" s="449"/>
      <c r="G660" s="245"/>
      <c r="H660" s="245"/>
      <c r="I660" s="476">
        <f t="shared" si="112"/>
        <v>0</v>
      </c>
      <c r="J660" s="243">
        <f t="shared" si="106"/>
      </c>
      <c r="K660" s="244"/>
      <c r="L660" s="423"/>
      <c r="M660" s="252"/>
      <c r="N660" s="315">
        <f t="shared" si="113"/>
        <v>0</v>
      </c>
      <c r="O660" s="424">
        <f t="shared" si="114"/>
        <v>0</v>
      </c>
      <c r="P660" s="244"/>
      <c r="Q660" s="423"/>
      <c r="R660" s="252"/>
      <c r="S660" s="429">
        <f>+IF(+(L660+M660)&gt;=I660,+M660,+(+I660-L660))</f>
        <v>0</v>
      </c>
      <c r="T660" s="315">
        <f>Q660+R660-S660</f>
        <v>0</v>
      </c>
      <c r="U660" s="252"/>
      <c r="V660" s="252"/>
      <c r="W660" s="253"/>
      <c r="X660" s="313">
        <f t="shared" si="107"/>
        <v>0</v>
      </c>
    </row>
    <row r="661" spans="2:24" ht="18.75">
      <c r="B661" s="136"/>
      <c r="C661" s="137">
        <v>1063</v>
      </c>
      <c r="D661" s="139" t="s">
        <v>225</v>
      </c>
      <c r="E661" s="704"/>
      <c r="F661" s="449"/>
      <c r="G661" s="245"/>
      <c r="H661" s="245"/>
      <c r="I661" s="476">
        <f t="shared" si="112"/>
        <v>0</v>
      </c>
      <c r="J661" s="243">
        <f t="shared" si="106"/>
      </c>
      <c r="K661" s="244"/>
      <c r="L661" s="423"/>
      <c r="M661" s="252"/>
      <c r="N661" s="315">
        <f t="shared" si="113"/>
        <v>0</v>
      </c>
      <c r="O661" s="424">
        <f t="shared" si="114"/>
        <v>0</v>
      </c>
      <c r="P661" s="244"/>
      <c r="Q661" s="663"/>
      <c r="R661" s="667"/>
      <c r="S661" s="667"/>
      <c r="T661" s="667"/>
      <c r="U661" s="667"/>
      <c r="V661" s="667"/>
      <c r="W661" s="711"/>
      <c r="X661" s="313">
        <f t="shared" si="107"/>
        <v>0</v>
      </c>
    </row>
    <row r="662" spans="2:24" ht="18.75">
      <c r="B662" s="136"/>
      <c r="C662" s="168">
        <v>1069</v>
      </c>
      <c r="D662" s="170" t="s">
        <v>226</v>
      </c>
      <c r="E662" s="704"/>
      <c r="F662" s="449"/>
      <c r="G662" s="245"/>
      <c r="H662" s="245"/>
      <c r="I662" s="476">
        <f t="shared" si="112"/>
        <v>0</v>
      </c>
      <c r="J662" s="243">
        <f aca="true" t="shared" si="117" ref="J662:J693">(IF($E662&lt;&gt;0,$J$2,IF($I662&lt;&gt;0,$J$2,"")))</f>
      </c>
      <c r="K662" s="244"/>
      <c r="L662" s="423"/>
      <c r="M662" s="252"/>
      <c r="N662" s="315">
        <f t="shared" si="113"/>
        <v>0</v>
      </c>
      <c r="O662" s="424">
        <f t="shared" si="114"/>
        <v>0</v>
      </c>
      <c r="P662" s="244"/>
      <c r="Q662" s="423"/>
      <c r="R662" s="252"/>
      <c r="S662" s="429">
        <f>+IF(+(L662+M662)&gt;=I662,+M662,+(+I662-L662))</f>
        <v>0</v>
      </c>
      <c r="T662" s="315">
        <f>Q662+R662-S662</f>
        <v>0</v>
      </c>
      <c r="U662" s="252"/>
      <c r="V662" s="252"/>
      <c r="W662" s="253"/>
      <c r="X662" s="313">
        <f aca="true" t="shared" si="118" ref="X662:X693">T662-U662-V662-W662</f>
        <v>0</v>
      </c>
    </row>
    <row r="663" spans="2:24" ht="31.5">
      <c r="B663" s="140"/>
      <c r="C663" s="137">
        <v>1091</v>
      </c>
      <c r="D663" s="145" t="s">
        <v>227</v>
      </c>
      <c r="E663" s="704"/>
      <c r="F663" s="449"/>
      <c r="G663" s="245"/>
      <c r="H663" s="245"/>
      <c r="I663" s="476">
        <f t="shared" si="112"/>
        <v>0</v>
      </c>
      <c r="J663" s="243">
        <f t="shared" si="117"/>
      </c>
      <c r="K663" s="244"/>
      <c r="L663" s="423"/>
      <c r="M663" s="252"/>
      <c r="N663" s="315">
        <f t="shared" si="113"/>
        <v>0</v>
      </c>
      <c r="O663" s="424">
        <f t="shared" si="114"/>
        <v>0</v>
      </c>
      <c r="P663" s="244"/>
      <c r="Q663" s="423"/>
      <c r="R663" s="252"/>
      <c r="S663" s="429">
        <f>+IF(+(L663+M663)&gt;=I663,+M663,+(+I663-L663))</f>
        <v>0</v>
      </c>
      <c r="T663" s="315">
        <f>Q663+R663-S663</f>
        <v>0</v>
      </c>
      <c r="U663" s="252"/>
      <c r="V663" s="252"/>
      <c r="W663" s="253"/>
      <c r="X663" s="313">
        <f t="shared" si="118"/>
        <v>0</v>
      </c>
    </row>
    <row r="664" spans="2:24" ht="18.75">
      <c r="B664" s="136"/>
      <c r="C664" s="137">
        <v>1092</v>
      </c>
      <c r="D664" s="145" t="s">
        <v>355</v>
      </c>
      <c r="E664" s="704"/>
      <c r="F664" s="449"/>
      <c r="G664" s="245"/>
      <c r="H664" s="245"/>
      <c r="I664" s="476">
        <f t="shared" si="112"/>
        <v>0</v>
      </c>
      <c r="J664" s="243">
        <f t="shared" si="117"/>
      </c>
      <c r="K664" s="244"/>
      <c r="L664" s="423"/>
      <c r="M664" s="252"/>
      <c r="N664" s="315">
        <f t="shared" si="113"/>
        <v>0</v>
      </c>
      <c r="O664" s="424">
        <f t="shared" si="114"/>
        <v>0</v>
      </c>
      <c r="P664" s="244"/>
      <c r="Q664" s="663"/>
      <c r="R664" s="667"/>
      <c r="S664" s="667"/>
      <c r="T664" s="667"/>
      <c r="U664" s="667"/>
      <c r="V664" s="667"/>
      <c r="W664" s="711"/>
      <c r="X664" s="313">
        <f t="shared" si="118"/>
        <v>0</v>
      </c>
    </row>
    <row r="665" spans="2:24" ht="18.75">
      <c r="B665" s="136"/>
      <c r="C665" s="142">
        <v>1098</v>
      </c>
      <c r="D665" s="146" t="s">
        <v>228</v>
      </c>
      <c r="E665" s="704"/>
      <c r="F665" s="449"/>
      <c r="G665" s="245"/>
      <c r="H665" s="245"/>
      <c r="I665" s="476">
        <f t="shared" si="112"/>
        <v>0</v>
      </c>
      <c r="J665" s="243">
        <f t="shared" si="117"/>
      </c>
      <c r="K665" s="244"/>
      <c r="L665" s="423"/>
      <c r="M665" s="252"/>
      <c r="N665" s="315">
        <f t="shared" si="113"/>
        <v>0</v>
      </c>
      <c r="O665" s="424">
        <f t="shared" si="114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si="118"/>
        <v>0</v>
      </c>
    </row>
    <row r="666" spans="2:24" ht="18.75">
      <c r="B666" s="686">
        <v>1900</v>
      </c>
      <c r="C666" s="942" t="s">
        <v>289</v>
      </c>
      <c r="D666" s="942"/>
      <c r="E666" s="687"/>
      <c r="F666" s="688">
        <f>SUM(F667:F669)</f>
        <v>0</v>
      </c>
      <c r="G666" s="689">
        <f>SUM(G667:G669)</f>
        <v>0</v>
      </c>
      <c r="H666" s="689">
        <f>SUM(H667:H669)</f>
        <v>0</v>
      </c>
      <c r="I666" s="689">
        <f>SUM(I667:I669)</f>
        <v>0</v>
      </c>
      <c r="J666" s="243">
        <f t="shared" si="117"/>
      </c>
      <c r="K666" s="244"/>
      <c r="L666" s="316">
        <f>SUM(L667:L669)</f>
        <v>0</v>
      </c>
      <c r="M666" s="317">
        <f>SUM(M667:M669)</f>
        <v>0</v>
      </c>
      <c r="N666" s="425">
        <f>SUM(N667:N669)</f>
        <v>0</v>
      </c>
      <c r="O666" s="426">
        <f>SUM(O667:O669)</f>
        <v>0</v>
      </c>
      <c r="P666" s="244"/>
      <c r="Q666" s="665"/>
      <c r="R666" s="666"/>
      <c r="S666" s="666"/>
      <c r="T666" s="666"/>
      <c r="U666" s="666"/>
      <c r="V666" s="666"/>
      <c r="W666" s="712"/>
      <c r="X666" s="313">
        <f t="shared" si="118"/>
        <v>0</v>
      </c>
    </row>
    <row r="667" spans="2:24" ht="18.75">
      <c r="B667" s="136"/>
      <c r="C667" s="144">
        <v>1901</v>
      </c>
      <c r="D667" s="138" t="s">
        <v>290</v>
      </c>
      <c r="E667" s="704"/>
      <c r="F667" s="449"/>
      <c r="G667" s="245"/>
      <c r="H667" s="245"/>
      <c r="I667" s="476">
        <f>F667+G667+H667</f>
        <v>0</v>
      </c>
      <c r="J667" s="243">
        <f t="shared" si="117"/>
      </c>
      <c r="K667" s="244"/>
      <c r="L667" s="423"/>
      <c r="M667" s="252"/>
      <c r="N667" s="315">
        <f>I667</f>
        <v>0</v>
      </c>
      <c r="O667" s="424">
        <f>L667+M667-N667</f>
        <v>0</v>
      </c>
      <c r="P667" s="244"/>
      <c r="Q667" s="663"/>
      <c r="R667" s="667"/>
      <c r="S667" s="667"/>
      <c r="T667" s="667"/>
      <c r="U667" s="667"/>
      <c r="V667" s="667"/>
      <c r="W667" s="711"/>
      <c r="X667" s="313">
        <f t="shared" si="118"/>
        <v>0</v>
      </c>
    </row>
    <row r="668" spans="2:24" ht="18.75">
      <c r="B668" s="136"/>
      <c r="C668" s="137">
        <v>1981</v>
      </c>
      <c r="D668" s="139" t="s">
        <v>291</v>
      </c>
      <c r="E668" s="704"/>
      <c r="F668" s="449"/>
      <c r="G668" s="245"/>
      <c r="H668" s="245"/>
      <c r="I668" s="476">
        <f>F668+G668+H668</f>
        <v>0</v>
      </c>
      <c r="J668" s="243">
        <f t="shared" si="117"/>
      </c>
      <c r="K668" s="244"/>
      <c r="L668" s="423"/>
      <c r="M668" s="252"/>
      <c r="N668" s="315">
        <f>I668</f>
        <v>0</v>
      </c>
      <c r="O668" s="424">
        <f>L668+M668-N668</f>
        <v>0</v>
      </c>
      <c r="P668" s="244"/>
      <c r="Q668" s="663"/>
      <c r="R668" s="667"/>
      <c r="S668" s="667"/>
      <c r="T668" s="667"/>
      <c r="U668" s="667"/>
      <c r="V668" s="667"/>
      <c r="W668" s="711"/>
      <c r="X668" s="313">
        <f t="shared" si="118"/>
        <v>0</v>
      </c>
    </row>
    <row r="669" spans="2:24" ht="18.75">
      <c r="B669" s="136"/>
      <c r="C669" s="142">
        <v>1991</v>
      </c>
      <c r="D669" s="141" t="s">
        <v>292</v>
      </c>
      <c r="E669" s="704"/>
      <c r="F669" s="449"/>
      <c r="G669" s="245"/>
      <c r="H669" s="245"/>
      <c r="I669" s="476">
        <f>F669+G669+H669</f>
        <v>0</v>
      </c>
      <c r="J669" s="243">
        <f t="shared" si="117"/>
      </c>
      <c r="K669" s="244"/>
      <c r="L669" s="423"/>
      <c r="M669" s="252"/>
      <c r="N669" s="315">
        <f>I669</f>
        <v>0</v>
      </c>
      <c r="O669" s="424">
        <f>L669+M669-N669</f>
        <v>0</v>
      </c>
      <c r="P669" s="244"/>
      <c r="Q669" s="663"/>
      <c r="R669" s="667"/>
      <c r="S669" s="667"/>
      <c r="T669" s="667"/>
      <c r="U669" s="667"/>
      <c r="V669" s="667"/>
      <c r="W669" s="711"/>
      <c r="X669" s="313">
        <f t="shared" si="118"/>
        <v>0</v>
      </c>
    </row>
    <row r="670" spans="2:24" ht="18.75">
      <c r="B670" s="686">
        <v>2100</v>
      </c>
      <c r="C670" s="942" t="s">
        <v>1070</v>
      </c>
      <c r="D670" s="942"/>
      <c r="E670" s="687"/>
      <c r="F670" s="688">
        <f>SUM(F671:F675)</f>
        <v>0</v>
      </c>
      <c r="G670" s="689">
        <f>SUM(G671:G675)</f>
        <v>0</v>
      </c>
      <c r="H670" s="689">
        <f>SUM(H671:H675)</f>
        <v>0</v>
      </c>
      <c r="I670" s="689">
        <f>SUM(I671:I675)</f>
        <v>0</v>
      </c>
      <c r="J670" s="243">
        <f t="shared" si="117"/>
      </c>
      <c r="K670" s="244"/>
      <c r="L670" s="316">
        <f>SUM(L671:L675)</f>
        <v>0</v>
      </c>
      <c r="M670" s="317">
        <f>SUM(M671:M675)</f>
        <v>0</v>
      </c>
      <c r="N670" s="425">
        <f>SUM(N671:N675)</f>
        <v>0</v>
      </c>
      <c r="O670" s="426">
        <f>SUM(O671:O675)</f>
        <v>0</v>
      </c>
      <c r="P670" s="244"/>
      <c r="Q670" s="665"/>
      <c r="R670" s="666"/>
      <c r="S670" s="666"/>
      <c r="T670" s="666"/>
      <c r="U670" s="666"/>
      <c r="V670" s="666"/>
      <c r="W670" s="712"/>
      <c r="X670" s="313">
        <f t="shared" si="118"/>
        <v>0</v>
      </c>
    </row>
    <row r="671" spans="2:24" ht="18.75">
      <c r="B671" s="136"/>
      <c r="C671" s="144">
        <v>2110</v>
      </c>
      <c r="D671" s="147" t="s">
        <v>229</v>
      </c>
      <c r="E671" s="704"/>
      <c r="F671" s="449"/>
      <c r="G671" s="245"/>
      <c r="H671" s="245"/>
      <c r="I671" s="476">
        <f>F671+G671+H671</f>
        <v>0</v>
      </c>
      <c r="J671" s="243">
        <f t="shared" si="117"/>
      </c>
      <c r="K671" s="244"/>
      <c r="L671" s="423"/>
      <c r="M671" s="252"/>
      <c r="N671" s="315">
        <f>I671</f>
        <v>0</v>
      </c>
      <c r="O671" s="424">
        <f>L671+M671-N671</f>
        <v>0</v>
      </c>
      <c r="P671" s="244"/>
      <c r="Q671" s="663"/>
      <c r="R671" s="667"/>
      <c r="S671" s="667"/>
      <c r="T671" s="667"/>
      <c r="U671" s="667"/>
      <c r="V671" s="667"/>
      <c r="W671" s="711"/>
      <c r="X671" s="313">
        <f t="shared" si="118"/>
        <v>0</v>
      </c>
    </row>
    <row r="672" spans="2:24" ht="18.75">
      <c r="B672" s="171"/>
      <c r="C672" s="137">
        <v>2120</v>
      </c>
      <c r="D672" s="159" t="s">
        <v>230</v>
      </c>
      <c r="E672" s="704"/>
      <c r="F672" s="449"/>
      <c r="G672" s="245"/>
      <c r="H672" s="245"/>
      <c r="I672" s="476">
        <f>F672+G672+H672</f>
        <v>0</v>
      </c>
      <c r="J672" s="243">
        <f t="shared" si="117"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663"/>
      <c r="R672" s="667"/>
      <c r="S672" s="667"/>
      <c r="T672" s="667"/>
      <c r="U672" s="667"/>
      <c r="V672" s="667"/>
      <c r="W672" s="711"/>
      <c r="X672" s="313">
        <f t="shared" si="118"/>
        <v>0</v>
      </c>
    </row>
    <row r="673" spans="2:24" ht="18.75">
      <c r="B673" s="171"/>
      <c r="C673" s="137">
        <v>2125</v>
      </c>
      <c r="D673" s="156" t="s">
        <v>1063</v>
      </c>
      <c r="E673" s="704"/>
      <c r="F673" s="592">
        <v>0</v>
      </c>
      <c r="G673" s="592">
        <v>0</v>
      </c>
      <c r="H673" s="592">
        <v>0</v>
      </c>
      <c r="I673" s="476">
        <f>F673+G673+H673</f>
        <v>0</v>
      </c>
      <c r="J673" s="243">
        <f t="shared" si="117"/>
      </c>
      <c r="K673" s="244"/>
      <c r="L673" s="423"/>
      <c r="M673" s="252"/>
      <c r="N673" s="315">
        <f>I673</f>
        <v>0</v>
      </c>
      <c r="O673" s="424">
        <f>L673+M673-N673</f>
        <v>0</v>
      </c>
      <c r="P673" s="244"/>
      <c r="Q673" s="663"/>
      <c r="R673" s="667"/>
      <c r="S673" s="667"/>
      <c r="T673" s="667"/>
      <c r="U673" s="667"/>
      <c r="V673" s="667"/>
      <c r="W673" s="711"/>
      <c r="X673" s="313">
        <f t="shared" si="118"/>
        <v>0</v>
      </c>
    </row>
    <row r="674" spans="2:24" ht="18.75">
      <c r="B674" s="143"/>
      <c r="C674" s="137">
        <v>2140</v>
      </c>
      <c r="D674" s="159" t="s">
        <v>232</v>
      </c>
      <c r="E674" s="704"/>
      <c r="F674" s="592">
        <v>0</v>
      </c>
      <c r="G674" s="592">
        <v>0</v>
      </c>
      <c r="H674" s="592">
        <v>0</v>
      </c>
      <c r="I674" s="476">
        <f>F674+G674+H674</f>
        <v>0</v>
      </c>
      <c r="J674" s="243">
        <f t="shared" si="117"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663"/>
      <c r="R674" s="667"/>
      <c r="S674" s="667"/>
      <c r="T674" s="667"/>
      <c r="U674" s="667"/>
      <c r="V674" s="667"/>
      <c r="W674" s="711"/>
      <c r="X674" s="313">
        <f t="shared" si="118"/>
        <v>0</v>
      </c>
    </row>
    <row r="675" spans="2:24" ht="18.75">
      <c r="B675" s="136"/>
      <c r="C675" s="142">
        <v>2190</v>
      </c>
      <c r="D675" s="491" t="s">
        <v>233</v>
      </c>
      <c r="E675" s="704"/>
      <c r="F675" s="449"/>
      <c r="G675" s="245"/>
      <c r="H675" s="245"/>
      <c r="I675" s="476">
        <f>F675+G675+H675</f>
        <v>0</v>
      </c>
      <c r="J675" s="243">
        <f t="shared" si="117"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663"/>
      <c r="R675" s="667"/>
      <c r="S675" s="667"/>
      <c r="T675" s="667"/>
      <c r="U675" s="667"/>
      <c r="V675" s="667"/>
      <c r="W675" s="711"/>
      <c r="X675" s="313">
        <f t="shared" si="118"/>
        <v>0</v>
      </c>
    </row>
    <row r="676" spans="2:24" ht="18.75">
      <c r="B676" s="686">
        <v>2200</v>
      </c>
      <c r="C676" s="942" t="s">
        <v>234</v>
      </c>
      <c r="D676" s="942"/>
      <c r="E676" s="687"/>
      <c r="F676" s="688">
        <f>SUM(F677:F678)</f>
        <v>0</v>
      </c>
      <c r="G676" s="689">
        <f>SUM(G677:G678)</f>
        <v>0</v>
      </c>
      <c r="H676" s="689">
        <f>SUM(H677:H678)</f>
        <v>0</v>
      </c>
      <c r="I676" s="689">
        <f>SUM(I677:I678)</f>
        <v>0</v>
      </c>
      <c r="J676" s="243">
        <f t="shared" si="117"/>
      </c>
      <c r="K676" s="244"/>
      <c r="L676" s="316">
        <f>SUM(L677:L678)</f>
        <v>0</v>
      </c>
      <c r="M676" s="317">
        <f>SUM(M677:M678)</f>
        <v>0</v>
      </c>
      <c r="N676" s="425">
        <f>SUM(N677:N678)</f>
        <v>0</v>
      </c>
      <c r="O676" s="426">
        <f>SUM(O677:O678)</f>
        <v>0</v>
      </c>
      <c r="P676" s="244"/>
      <c r="Q676" s="665"/>
      <c r="R676" s="666"/>
      <c r="S676" s="666"/>
      <c r="T676" s="666"/>
      <c r="U676" s="666"/>
      <c r="V676" s="666"/>
      <c r="W676" s="712"/>
      <c r="X676" s="313">
        <f t="shared" si="118"/>
        <v>0</v>
      </c>
    </row>
    <row r="677" spans="2:24" ht="18.75">
      <c r="B677" s="136"/>
      <c r="C677" s="137">
        <v>2221</v>
      </c>
      <c r="D677" s="139" t="s">
        <v>1443</v>
      </c>
      <c r="E677" s="704"/>
      <c r="F677" s="449"/>
      <c r="G677" s="245"/>
      <c r="H677" s="245"/>
      <c r="I677" s="476">
        <f aca="true" t="shared" si="119" ref="I677:I682">F677+G677+H677</f>
        <v>0</v>
      </c>
      <c r="J677" s="243">
        <f t="shared" si="117"/>
      </c>
      <c r="K677" s="244"/>
      <c r="L677" s="423"/>
      <c r="M677" s="252"/>
      <c r="N677" s="315">
        <f aca="true" t="shared" si="120" ref="N677:N682">I677</f>
        <v>0</v>
      </c>
      <c r="O677" s="424">
        <f aca="true" t="shared" si="121" ref="O677:O682">L677+M677-N677</f>
        <v>0</v>
      </c>
      <c r="P677" s="244"/>
      <c r="Q677" s="663"/>
      <c r="R677" s="667"/>
      <c r="S677" s="667"/>
      <c r="T677" s="667"/>
      <c r="U677" s="667"/>
      <c r="V677" s="667"/>
      <c r="W677" s="711"/>
      <c r="X677" s="313">
        <f t="shared" si="118"/>
        <v>0</v>
      </c>
    </row>
    <row r="678" spans="2:24" ht="18.75">
      <c r="B678" s="136"/>
      <c r="C678" s="142">
        <v>2224</v>
      </c>
      <c r="D678" s="141" t="s">
        <v>235</v>
      </c>
      <c r="E678" s="704"/>
      <c r="F678" s="449"/>
      <c r="G678" s="245"/>
      <c r="H678" s="245"/>
      <c r="I678" s="476">
        <f t="shared" si="119"/>
        <v>0</v>
      </c>
      <c r="J678" s="243">
        <f t="shared" si="117"/>
      </c>
      <c r="K678" s="244"/>
      <c r="L678" s="423"/>
      <c r="M678" s="252"/>
      <c r="N678" s="315">
        <f t="shared" si="120"/>
        <v>0</v>
      </c>
      <c r="O678" s="424">
        <f t="shared" si="121"/>
        <v>0</v>
      </c>
      <c r="P678" s="244"/>
      <c r="Q678" s="663"/>
      <c r="R678" s="667"/>
      <c r="S678" s="667"/>
      <c r="T678" s="667"/>
      <c r="U678" s="667"/>
      <c r="V678" s="667"/>
      <c r="W678" s="711"/>
      <c r="X678" s="313">
        <f t="shared" si="118"/>
        <v>0</v>
      </c>
    </row>
    <row r="679" spans="2:24" ht="18.75">
      <c r="B679" s="686">
        <v>2500</v>
      </c>
      <c r="C679" s="945" t="s">
        <v>236</v>
      </c>
      <c r="D679" s="945"/>
      <c r="E679" s="687"/>
      <c r="F679" s="690"/>
      <c r="G679" s="691"/>
      <c r="H679" s="691"/>
      <c r="I679" s="692">
        <f t="shared" si="119"/>
        <v>0</v>
      </c>
      <c r="J679" s="243">
        <f t="shared" si="117"/>
      </c>
      <c r="K679" s="244"/>
      <c r="L679" s="428"/>
      <c r="M679" s="254"/>
      <c r="N679" s="315">
        <f t="shared" si="120"/>
        <v>0</v>
      </c>
      <c r="O679" s="424">
        <f t="shared" si="121"/>
        <v>0</v>
      </c>
      <c r="P679" s="244"/>
      <c r="Q679" s="665"/>
      <c r="R679" s="666"/>
      <c r="S679" s="667"/>
      <c r="T679" s="667"/>
      <c r="U679" s="666"/>
      <c r="V679" s="667"/>
      <c r="W679" s="711"/>
      <c r="X679" s="313">
        <f t="shared" si="118"/>
        <v>0</v>
      </c>
    </row>
    <row r="680" spans="2:24" ht="18.75">
      <c r="B680" s="686">
        <v>2600</v>
      </c>
      <c r="C680" s="948" t="s">
        <v>237</v>
      </c>
      <c r="D680" s="958"/>
      <c r="E680" s="687"/>
      <c r="F680" s="690"/>
      <c r="G680" s="691"/>
      <c r="H680" s="691"/>
      <c r="I680" s="692">
        <f t="shared" si="119"/>
        <v>0</v>
      </c>
      <c r="J680" s="243">
        <f t="shared" si="117"/>
      </c>
      <c r="K680" s="244"/>
      <c r="L680" s="428"/>
      <c r="M680" s="254"/>
      <c r="N680" s="315">
        <f t="shared" si="120"/>
        <v>0</v>
      </c>
      <c r="O680" s="424">
        <f t="shared" si="121"/>
        <v>0</v>
      </c>
      <c r="P680" s="244"/>
      <c r="Q680" s="665"/>
      <c r="R680" s="666"/>
      <c r="S680" s="667"/>
      <c r="T680" s="667"/>
      <c r="U680" s="666"/>
      <c r="V680" s="667"/>
      <c r="W680" s="711"/>
      <c r="X680" s="313">
        <f t="shared" si="118"/>
        <v>0</v>
      </c>
    </row>
    <row r="681" spans="2:24" ht="18.75">
      <c r="B681" s="686">
        <v>2700</v>
      </c>
      <c r="C681" s="948" t="s">
        <v>238</v>
      </c>
      <c r="D681" s="958"/>
      <c r="E681" s="687"/>
      <c r="F681" s="690"/>
      <c r="G681" s="691"/>
      <c r="H681" s="691"/>
      <c r="I681" s="692">
        <f t="shared" si="119"/>
        <v>0</v>
      </c>
      <c r="J681" s="243">
        <f t="shared" si="117"/>
      </c>
      <c r="K681" s="244"/>
      <c r="L681" s="428"/>
      <c r="M681" s="254"/>
      <c r="N681" s="315">
        <f t="shared" si="120"/>
        <v>0</v>
      </c>
      <c r="O681" s="424">
        <f t="shared" si="121"/>
        <v>0</v>
      </c>
      <c r="P681" s="244"/>
      <c r="Q681" s="665"/>
      <c r="R681" s="666"/>
      <c r="S681" s="667"/>
      <c r="T681" s="667"/>
      <c r="U681" s="666"/>
      <c r="V681" s="667"/>
      <c r="W681" s="711"/>
      <c r="X681" s="313">
        <f t="shared" si="118"/>
        <v>0</v>
      </c>
    </row>
    <row r="682" spans="2:24" ht="18.75">
      <c r="B682" s="686">
        <v>2800</v>
      </c>
      <c r="C682" s="948" t="s">
        <v>1686</v>
      </c>
      <c r="D682" s="958"/>
      <c r="E682" s="687"/>
      <c r="F682" s="690"/>
      <c r="G682" s="691"/>
      <c r="H682" s="691"/>
      <c r="I682" s="692">
        <f t="shared" si="119"/>
        <v>0</v>
      </c>
      <c r="J682" s="243">
        <f t="shared" si="117"/>
      </c>
      <c r="K682" s="244"/>
      <c r="L682" s="428"/>
      <c r="M682" s="254"/>
      <c r="N682" s="315">
        <f t="shared" si="120"/>
        <v>0</v>
      </c>
      <c r="O682" s="424">
        <f t="shared" si="121"/>
        <v>0</v>
      </c>
      <c r="P682" s="244"/>
      <c r="Q682" s="665"/>
      <c r="R682" s="666"/>
      <c r="S682" s="667"/>
      <c r="T682" s="667"/>
      <c r="U682" s="666"/>
      <c r="V682" s="667"/>
      <c r="W682" s="711"/>
      <c r="X682" s="313">
        <f t="shared" si="118"/>
        <v>0</v>
      </c>
    </row>
    <row r="683" spans="2:24" ht="18.75">
      <c r="B683" s="686">
        <v>2900</v>
      </c>
      <c r="C683" s="944" t="s">
        <v>239</v>
      </c>
      <c r="D683" s="962"/>
      <c r="E683" s="687"/>
      <c r="F683" s="688">
        <f>SUM(F684:F691)</f>
        <v>0</v>
      </c>
      <c r="G683" s="689">
        <f>SUM(G684:G691)</f>
        <v>0</v>
      </c>
      <c r="H683" s="689">
        <f>SUM(H684:H691)</f>
        <v>0</v>
      </c>
      <c r="I683" s="689">
        <f>SUM(I684:I691)</f>
        <v>0</v>
      </c>
      <c r="J683" s="243">
        <f t="shared" si="117"/>
      </c>
      <c r="K683" s="244"/>
      <c r="L683" s="316">
        <f>SUM(L684:L691)</f>
        <v>0</v>
      </c>
      <c r="M683" s="317">
        <f>SUM(M684:M691)</f>
        <v>0</v>
      </c>
      <c r="N683" s="425">
        <f>SUM(N684:N691)</f>
        <v>0</v>
      </c>
      <c r="O683" s="426">
        <f>SUM(O684:O691)</f>
        <v>0</v>
      </c>
      <c r="P683" s="244"/>
      <c r="Q683" s="665"/>
      <c r="R683" s="666"/>
      <c r="S683" s="666"/>
      <c r="T683" s="666"/>
      <c r="U683" s="666"/>
      <c r="V683" s="666"/>
      <c r="W683" s="712"/>
      <c r="X683" s="313">
        <f t="shared" si="118"/>
        <v>0</v>
      </c>
    </row>
    <row r="684" spans="2:24" ht="18.75">
      <c r="B684" s="172"/>
      <c r="C684" s="144">
        <v>2910</v>
      </c>
      <c r="D684" s="319" t="s">
        <v>1723</v>
      </c>
      <c r="E684" s="704"/>
      <c r="F684" s="449"/>
      <c r="G684" s="245"/>
      <c r="H684" s="245"/>
      <c r="I684" s="476">
        <f aca="true" t="shared" si="122" ref="I684:I691">F684+G684+H684</f>
        <v>0</v>
      </c>
      <c r="J684" s="243">
        <f t="shared" si="117"/>
      </c>
      <c r="K684" s="244"/>
      <c r="L684" s="423"/>
      <c r="M684" s="252"/>
      <c r="N684" s="315">
        <f aca="true" t="shared" si="123" ref="N684:N691">I684</f>
        <v>0</v>
      </c>
      <c r="O684" s="424">
        <f aca="true" t="shared" si="124" ref="O684:O691">L684+M684-N684</f>
        <v>0</v>
      </c>
      <c r="P684" s="244"/>
      <c r="Q684" s="663"/>
      <c r="R684" s="667"/>
      <c r="S684" s="667"/>
      <c r="T684" s="667"/>
      <c r="U684" s="667"/>
      <c r="V684" s="667"/>
      <c r="W684" s="711"/>
      <c r="X684" s="313">
        <f t="shared" si="118"/>
        <v>0</v>
      </c>
    </row>
    <row r="685" spans="2:24" ht="18.75">
      <c r="B685" s="172"/>
      <c r="C685" s="144">
        <v>2920</v>
      </c>
      <c r="D685" s="319" t="s">
        <v>240</v>
      </c>
      <c r="E685" s="704"/>
      <c r="F685" s="449"/>
      <c r="G685" s="245"/>
      <c r="H685" s="245"/>
      <c r="I685" s="476">
        <f t="shared" si="122"/>
        <v>0</v>
      </c>
      <c r="J685" s="243">
        <f t="shared" si="117"/>
      </c>
      <c r="K685" s="244"/>
      <c r="L685" s="423"/>
      <c r="M685" s="252"/>
      <c r="N685" s="315">
        <f t="shared" si="123"/>
        <v>0</v>
      </c>
      <c r="O685" s="424">
        <f t="shared" si="124"/>
        <v>0</v>
      </c>
      <c r="P685" s="244"/>
      <c r="Q685" s="663"/>
      <c r="R685" s="667"/>
      <c r="S685" s="667"/>
      <c r="T685" s="667"/>
      <c r="U685" s="667"/>
      <c r="V685" s="667"/>
      <c r="W685" s="711"/>
      <c r="X685" s="313">
        <f t="shared" si="118"/>
        <v>0</v>
      </c>
    </row>
    <row r="686" spans="2:24" ht="31.5">
      <c r="B686" s="172"/>
      <c r="C686" s="168">
        <v>2969</v>
      </c>
      <c r="D686" s="320" t="s">
        <v>241</v>
      </c>
      <c r="E686" s="704"/>
      <c r="F686" s="449"/>
      <c r="G686" s="245"/>
      <c r="H686" s="245"/>
      <c r="I686" s="476">
        <f t="shared" si="122"/>
        <v>0</v>
      </c>
      <c r="J686" s="243">
        <f t="shared" si="117"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663"/>
      <c r="R686" s="667"/>
      <c r="S686" s="667"/>
      <c r="T686" s="667"/>
      <c r="U686" s="667"/>
      <c r="V686" s="667"/>
      <c r="W686" s="711"/>
      <c r="X686" s="313">
        <f t="shared" si="118"/>
        <v>0</v>
      </c>
    </row>
    <row r="687" spans="2:24" ht="31.5">
      <c r="B687" s="172"/>
      <c r="C687" s="168">
        <v>2970</v>
      </c>
      <c r="D687" s="320" t="s">
        <v>242</v>
      </c>
      <c r="E687" s="704"/>
      <c r="F687" s="449"/>
      <c r="G687" s="245"/>
      <c r="H687" s="245"/>
      <c r="I687" s="476">
        <f t="shared" si="122"/>
        <v>0</v>
      </c>
      <c r="J687" s="243">
        <f t="shared" si="117"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663"/>
      <c r="R687" s="667"/>
      <c r="S687" s="667"/>
      <c r="T687" s="667"/>
      <c r="U687" s="667"/>
      <c r="V687" s="667"/>
      <c r="W687" s="711"/>
      <c r="X687" s="313">
        <f t="shared" si="118"/>
        <v>0</v>
      </c>
    </row>
    <row r="688" spans="2:24" ht="18.75">
      <c r="B688" s="172"/>
      <c r="C688" s="166">
        <v>2989</v>
      </c>
      <c r="D688" s="321" t="s">
        <v>243</v>
      </c>
      <c r="E688" s="704"/>
      <c r="F688" s="449"/>
      <c r="G688" s="245"/>
      <c r="H688" s="245"/>
      <c r="I688" s="476">
        <f t="shared" si="122"/>
        <v>0</v>
      </c>
      <c r="J688" s="243">
        <f t="shared" si="117"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663"/>
      <c r="R688" s="667"/>
      <c r="S688" s="667"/>
      <c r="T688" s="667"/>
      <c r="U688" s="667"/>
      <c r="V688" s="667"/>
      <c r="W688" s="711"/>
      <c r="X688" s="313">
        <f t="shared" si="118"/>
        <v>0</v>
      </c>
    </row>
    <row r="689" spans="2:24" ht="31.5">
      <c r="B689" s="136"/>
      <c r="C689" s="137">
        <v>2990</v>
      </c>
      <c r="D689" s="322" t="s">
        <v>1704</v>
      </c>
      <c r="E689" s="704"/>
      <c r="F689" s="449"/>
      <c r="G689" s="245"/>
      <c r="H689" s="245"/>
      <c r="I689" s="476">
        <f t="shared" si="122"/>
        <v>0</v>
      </c>
      <c r="J689" s="243">
        <f t="shared" si="117"/>
      </c>
      <c r="K689" s="244"/>
      <c r="L689" s="423"/>
      <c r="M689" s="252"/>
      <c r="N689" s="315">
        <f t="shared" si="123"/>
        <v>0</v>
      </c>
      <c r="O689" s="424">
        <f t="shared" si="124"/>
        <v>0</v>
      </c>
      <c r="P689" s="244"/>
      <c r="Q689" s="663"/>
      <c r="R689" s="667"/>
      <c r="S689" s="667"/>
      <c r="T689" s="667"/>
      <c r="U689" s="667"/>
      <c r="V689" s="667"/>
      <c r="W689" s="711"/>
      <c r="X689" s="313">
        <f t="shared" si="118"/>
        <v>0</v>
      </c>
    </row>
    <row r="690" spans="2:24" ht="18.75">
      <c r="B690" s="136"/>
      <c r="C690" s="137">
        <v>2991</v>
      </c>
      <c r="D690" s="322" t="s">
        <v>244</v>
      </c>
      <c r="E690" s="704"/>
      <c r="F690" s="449"/>
      <c r="G690" s="245"/>
      <c r="H690" s="245"/>
      <c r="I690" s="476">
        <f t="shared" si="122"/>
        <v>0</v>
      </c>
      <c r="J690" s="243">
        <f t="shared" si="117"/>
      </c>
      <c r="K690" s="244"/>
      <c r="L690" s="423"/>
      <c r="M690" s="252"/>
      <c r="N690" s="315">
        <f t="shared" si="123"/>
        <v>0</v>
      </c>
      <c r="O690" s="424">
        <f t="shared" si="124"/>
        <v>0</v>
      </c>
      <c r="P690" s="244"/>
      <c r="Q690" s="663"/>
      <c r="R690" s="667"/>
      <c r="S690" s="667"/>
      <c r="T690" s="667"/>
      <c r="U690" s="667"/>
      <c r="V690" s="667"/>
      <c r="W690" s="711"/>
      <c r="X690" s="313">
        <f t="shared" si="118"/>
        <v>0</v>
      </c>
    </row>
    <row r="691" spans="2:24" ht="18.75">
      <c r="B691" s="136"/>
      <c r="C691" s="142">
        <v>2992</v>
      </c>
      <c r="D691" s="154" t="s">
        <v>245</v>
      </c>
      <c r="E691" s="704"/>
      <c r="F691" s="449"/>
      <c r="G691" s="245"/>
      <c r="H691" s="245"/>
      <c r="I691" s="476">
        <f t="shared" si="122"/>
        <v>0</v>
      </c>
      <c r="J691" s="243">
        <f t="shared" si="117"/>
      </c>
      <c r="K691" s="244"/>
      <c r="L691" s="423"/>
      <c r="M691" s="252"/>
      <c r="N691" s="315">
        <f t="shared" si="123"/>
        <v>0</v>
      </c>
      <c r="O691" s="424">
        <f t="shared" si="124"/>
        <v>0</v>
      </c>
      <c r="P691" s="244"/>
      <c r="Q691" s="663"/>
      <c r="R691" s="667"/>
      <c r="S691" s="667"/>
      <c r="T691" s="667"/>
      <c r="U691" s="667"/>
      <c r="V691" s="667"/>
      <c r="W691" s="711"/>
      <c r="X691" s="313">
        <f t="shared" si="118"/>
        <v>0</v>
      </c>
    </row>
    <row r="692" spans="2:24" ht="18.75">
      <c r="B692" s="686">
        <v>3300</v>
      </c>
      <c r="C692" s="944" t="s">
        <v>1743</v>
      </c>
      <c r="D692" s="944"/>
      <c r="E692" s="687"/>
      <c r="F692" s="673">
        <v>0</v>
      </c>
      <c r="G692" s="673">
        <v>0</v>
      </c>
      <c r="H692" s="673">
        <v>0</v>
      </c>
      <c r="I692" s="689">
        <f>SUM(I693:I697)</f>
        <v>0</v>
      </c>
      <c r="J692" s="243">
        <f t="shared" si="117"/>
      </c>
      <c r="K692" s="244"/>
      <c r="L692" s="665"/>
      <c r="M692" s="666"/>
      <c r="N692" s="666"/>
      <c r="O692" s="712"/>
      <c r="P692" s="244"/>
      <c r="Q692" s="665"/>
      <c r="R692" s="666"/>
      <c r="S692" s="666"/>
      <c r="T692" s="666"/>
      <c r="U692" s="666"/>
      <c r="V692" s="666"/>
      <c r="W692" s="712"/>
      <c r="X692" s="313">
        <f t="shared" si="118"/>
        <v>0</v>
      </c>
    </row>
    <row r="693" spans="2:24" ht="18.75">
      <c r="B693" s="143"/>
      <c r="C693" s="144">
        <v>3301</v>
      </c>
      <c r="D693" s="460" t="s">
        <v>246</v>
      </c>
      <c r="E693" s="704"/>
      <c r="F693" s="592">
        <v>0</v>
      </c>
      <c r="G693" s="592">
        <v>0</v>
      </c>
      <c r="H693" s="592">
        <v>0</v>
      </c>
      <c r="I693" s="476">
        <f aca="true" t="shared" si="125" ref="I693:I700">F693+G693+H693</f>
        <v>0</v>
      </c>
      <c r="J693" s="243">
        <f t="shared" si="117"/>
      </c>
      <c r="K693" s="244"/>
      <c r="L693" s="663"/>
      <c r="M693" s="667"/>
      <c r="N693" s="667"/>
      <c r="O693" s="711"/>
      <c r="P693" s="244"/>
      <c r="Q693" s="663"/>
      <c r="R693" s="667"/>
      <c r="S693" s="667"/>
      <c r="T693" s="667"/>
      <c r="U693" s="667"/>
      <c r="V693" s="667"/>
      <c r="W693" s="711"/>
      <c r="X693" s="313">
        <f t="shared" si="118"/>
        <v>0</v>
      </c>
    </row>
    <row r="694" spans="2:24" ht="18.75">
      <c r="B694" s="143"/>
      <c r="C694" s="168">
        <v>3302</v>
      </c>
      <c r="D694" s="461" t="s">
        <v>1064</v>
      </c>
      <c r="E694" s="704"/>
      <c r="F694" s="592">
        <v>0</v>
      </c>
      <c r="G694" s="592">
        <v>0</v>
      </c>
      <c r="H694" s="592">
        <v>0</v>
      </c>
      <c r="I694" s="476">
        <f t="shared" si="125"/>
        <v>0</v>
      </c>
      <c r="J694" s="243">
        <f aca="true" t="shared" si="126" ref="J694:J725">(IF($E694&lt;&gt;0,$J$2,IF($I694&lt;&gt;0,$J$2,"")))</f>
      </c>
      <c r="K694" s="244"/>
      <c r="L694" s="663"/>
      <c r="M694" s="667"/>
      <c r="N694" s="667"/>
      <c r="O694" s="711"/>
      <c r="P694" s="244"/>
      <c r="Q694" s="663"/>
      <c r="R694" s="667"/>
      <c r="S694" s="667"/>
      <c r="T694" s="667"/>
      <c r="U694" s="667"/>
      <c r="V694" s="667"/>
      <c r="W694" s="711"/>
      <c r="X694" s="313">
        <f aca="true" t="shared" si="127" ref="X694:X725">T694-U694-V694-W694</f>
        <v>0</v>
      </c>
    </row>
    <row r="695" spans="2:24" ht="18.75">
      <c r="B695" s="143"/>
      <c r="C695" s="166">
        <v>3304</v>
      </c>
      <c r="D695" s="462" t="s">
        <v>248</v>
      </c>
      <c r="E695" s="704"/>
      <c r="F695" s="592">
        <v>0</v>
      </c>
      <c r="G695" s="592">
        <v>0</v>
      </c>
      <c r="H695" s="592">
        <v>0</v>
      </c>
      <c r="I695" s="476">
        <f t="shared" si="125"/>
        <v>0</v>
      </c>
      <c r="J695" s="243">
        <f t="shared" si="126"/>
      </c>
      <c r="K695" s="244"/>
      <c r="L695" s="663"/>
      <c r="M695" s="667"/>
      <c r="N695" s="667"/>
      <c r="O695" s="711"/>
      <c r="P695" s="244"/>
      <c r="Q695" s="663"/>
      <c r="R695" s="667"/>
      <c r="S695" s="667"/>
      <c r="T695" s="667"/>
      <c r="U695" s="667"/>
      <c r="V695" s="667"/>
      <c r="W695" s="711"/>
      <c r="X695" s="313">
        <f t="shared" si="127"/>
        <v>0</v>
      </c>
    </row>
    <row r="696" spans="2:24" ht="31.5">
      <c r="B696" s="143"/>
      <c r="C696" s="142">
        <v>3306</v>
      </c>
      <c r="D696" s="463" t="s">
        <v>1687</v>
      </c>
      <c r="E696" s="704"/>
      <c r="F696" s="592">
        <v>0</v>
      </c>
      <c r="G696" s="592">
        <v>0</v>
      </c>
      <c r="H696" s="592">
        <v>0</v>
      </c>
      <c r="I696" s="476">
        <f t="shared" si="125"/>
        <v>0</v>
      </c>
      <c r="J696" s="243">
        <f t="shared" si="126"/>
      </c>
      <c r="K696" s="244"/>
      <c r="L696" s="663"/>
      <c r="M696" s="667"/>
      <c r="N696" s="667"/>
      <c r="O696" s="711"/>
      <c r="P696" s="244"/>
      <c r="Q696" s="663"/>
      <c r="R696" s="667"/>
      <c r="S696" s="667"/>
      <c r="T696" s="667"/>
      <c r="U696" s="667"/>
      <c r="V696" s="667"/>
      <c r="W696" s="711"/>
      <c r="X696" s="313">
        <f t="shared" si="127"/>
        <v>0</v>
      </c>
    </row>
    <row r="697" spans="2:24" ht="18.75">
      <c r="B697" s="143"/>
      <c r="C697" s="142">
        <v>3307</v>
      </c>
      <c r="D697" s="463" t="s">
        <v>1778</v>
      </c>
      <c r="E697" s="704"/>
      <c r="F697" s="592">
        <v>0</v>
      </c>
      <c r="G697" s="592">
        <v>0</v>
      </c>
      <c r="H697" s="592">
        <v>0</v>
      </c>
      <c r="I697" s="476">
        <f t="shared" si="125"/>
        <v>0</v>
      </c>
      <c r="J697" s="243">
        <f t="shared" si="126"/>
      </c>
      <c r="K697" s="244"/>
      <c r="L697" s="663"/>
      <c r="M697" s="667"/>
      <c r="N697" s="667"/>
      <c r="O697" s="711"/>
      <c r="P697" s="244"/>
      <c r="Q697" s="663"/>
      <c r="R697" s="667"/>
      <c r="S697" s="667"/>
      <c r="T697" s="667"/>
      <c r="U697" s="667"/>
      <c r="V697" s="667"/>
      <c r="W697" s="711"/>
      <c r="X697" s="313">
        <f t="shared" si="127"/>
        <v>0</v>
      </c>
    </row>
    <row r="698" spans="2:24" ht="18.75">
      <c r="B698" s="686">
        <v>3900</v>
      </c>
      <c r="C698" s="945" t="s">
        <v>249</v>
      </c>
      <c r="D698" s="946"/>
      <c r="E698" s="687"/>
      <c r="F698" s="673">
        <v>0</v>
      </c>
      <c r="G698" s="673">
        <v>0</v>
      </c>
      <c r="H698" s="673">
        <v>0</v>
      </c>
      <c r="I698" s="692">
        <f t="shared" si="125"/>
        <v>0</v>
      </c>
      <c r="J698" s="243">
        <f t="shared" si="126"/>
      </c>
      <c r="K698" s="244"/>
      <c r="L698" s="428"/>
      <c r="M698" s="254"/>
      <c r="N698" s="317">
        <f>I698</f>
        <v>0</v>
      </c>
      <c r="O698" s="424">
        <f>L698+M698-N698</f>
        <v>0</v>
      </c>
      <c r="P698" s="244"/>
      <c r="Q698" s="428"/>
      <c r="R698" s="254"/>
      <c r="S698" s="429">
        <f>+IF(+(L698+M698)&gt;=I698,+M698,+(+I698-L698))</f>
        <v>0</v>
      </c>
      <c r="T698" s="315">
        <f>Q698+R698-S698</f>
        <v>0</v>
      </c>
      <c r="U698" s="254"/>
      <c r="V698" s="254"/>
      <c r="W698" s="253"/>
      <c r="X698" s="313">
        <f t="shared" si="127"/>
        <v>0</v>
      </c>
    </row>
    <row r="699" spans="2:24" ht="18.75">
      <c r="B699" s="686">
        <v>4000</v>
      </c>
      <c r="C699" s="947" t="s">
        <v>250</v>
      </c>
      <c r="D699" s="947"/>
      <c r="E699" s="687"/>
      <c r="F699" s="690"/>
      <c r="G699" s="691"/>
      <c r="H699" s="691"/>
      <c r="I699" s="692">
        <f t="shared" si="125"/>
        <v>0</v>
      </c>
      <c r="J699" s="243">
        <f t="shared" si="126"/>
      </c>
      <c r="K699" s="244"/>
      <c r="L699" s="428"/>
      <c r="M699" s="254"/>
      <c r="N699" s="317">
        <f>I699</f>
        <v>0</v>
      </c>
      <c r="O699" s="424">
        <f>L699+M699-N699</f>
        <v>0</v>
      </c>
      <c r="P699" s="244"/>
      <c r="Q699" s="665"/>
      <c r="R699" s="666"/>
      <c r="S699" s="666"/>
      <c r="T699" s="667"/>
      <c r="U699" s="666"/>
      <c r="V699" s="666"/>
      <c r="W699" s="711"/>
      <c r="X699" s="313">
        <f t="shared" si="127"/>
        <v>0</v>
      </c>
    </row>
    <row r="700" spans="2:24" ht="18.75">
      <c r="B700" s="686">
        <v>4100</v>
      </c>
      <c r="C700" s="947" t="s">
        <v>251</v>
      </c>
      <c r="D700" s="947"/>
      <c r="E700" s="687"/>
      <c r="F700" s="673">
        <v>0</v>
      </c>
      <c r="G700" s="673">
        <v>0</v>
      </c>
      <c r="H700" s="673">
        <v>0</v>
      </c>
      <c r="I700" s="692">
        <f t="shared" si="125"/>
        <v>0</v>
      </c>
      <c r="J700" s="243">
        <f t="shared" si="126"/>
      </c>
      <c r="K700" s="244"/>
      <c r="L700" s="665"/>
      <c r="M700" s="666"/>
      <c r="N700" s="666"/>
      <c r="O700" s="712"/>
      <c r="P700" s="244"/>
      <c r="Q700" s="665"/>
      <c r="R700" s="666"/>
      <c r="S700" s="666"/>
      <c r="T700" s="666"/>
      <c r="U700" s="666"/>
      <c r="V700" s="666"/>
      <c r="W700" s="712"/>
      <c r="X700" s="313">
        <f t="shared" si="127"/>
        <v>0</v>
      </c>
    </row>
    <row r="701" spans="2:24" ht="18.75">
      <c r="B701" s="686">
        <v>4200</v>
      </c>
      <c r="C701" s="944" t="s">
        <v>252</v>
      </c>
      <c r="D701" s="962"/>
      <c r="E701" s="687"/>
      <c r="F701" s="688">
        <f>SUM(F702:F707)</f>
        <v>0</v>
      </c>
      <c r="G701" s="689">
        <f>SUM(G702:G707)</f>
        <v>0</v>
      </c>
      <c r="H701" s="689">
        <f>SUM(H702:H707)</f>
        <v>0</v>
      </c>
      <c r="I701" s="689">
        <f>SUM(I702:I707)</f>
        <v>0</v>
      </c>
      <c r="J701" s="243">
        <f t="shared" si="126"/>
      </c>
      <c r="K701" s="244"/>
      <c r="L701" s="316">
        <f>SUM(L702:L707)</f>
        <v>0</v>
      </c>
      <c r="M701" s="317">
        <f>SUM(M702:M707)</f>
        <v>0</v>
      </c>
      <c r="N701" s="425">
        <f>SUM(N702:N707)</f>
        <v>0</v>
      </c>
      <c r="O701" s="426">
        <f>SUM(O702:O707)</f>
        <v>0</v>
      </c>
      <c r="P701" s="244"/>
      <c r="Q701" s="316">
        <f aca="true" t="shared" si="128" ref="Q701:W701">SUM(Q702:Q707)</f>
        <v>0</v>
      </c>
      <c r="R701" s="317">
        <f t="shared" si="128"/>
        <v>0</v>
      </c>
      <c r="S701" s="317">
        <f t="shared" si="128"/>
        <v>0</v>
      </c>
      <c r="T701" s="317">
        <f t="shared" si="128"/>
        <v>0</v>
      </c>
      <c r="U701" s="317">
        <f t="shared" si="128"/>
        <v>0</v>
      </c>
      <c r="V701" s="317">
        <f t="shared" si="128"/>
        <v>0</v>
      </c>
      <c r="W701" s="426">
        <f t="shared" si="128"/>
        <v>0</v>
      </c>
      <c r="X701" s="313">
        <f t="shared" si="127"/>
        <v>0</v>
      </c>
    </row>
    <row r="702" spans="2:24" ht="18.75">
      <c r="B702" s="173"/>
      <c r="C702" s="144">
        <v>4201</v>
      </c>
      <c r="D702" s="138" t="s">
        <v>253</v>
      </c>
      <c r="E702" s="704"/>
      <c r="F702" s="449"/>
      <c r="G702" s="245"/>
      <c r="H702" s="245"/>
      <c r="I702" s="476">
        <f aca="true" t="shared" si="129" ref="I702:I707">F702+G702+H702</f>
        <v>0</v>
      </c>
      <c r="J702" s="243">
        <f t="shared" si="126"/>
      </c>
      <c r="K702" s="244"/>
      <c r="L702" s="423"/>
      <c r="M702" s="252"/>
      <c r="N702" s="315">
        <f aca="true" t="shared" si="130" ref="N702:N707">I702</f>
        <v>0</v>
      </c>
      <c r="O702" s="424">
        <f aca="true" t="shared" si="131" ref="O702:O707">L702+M702-N702</f>
        <v>0</v>
      </c>
      <c r="P702" s="244"/>
      <c r="Q702" s="423"/>
      <c r="R702" s="252"/>
      <c r="S702" s="429">
        <f aca="true" t="shared" si="132" ref="S702:S707">+IF(+(L702+M702)&gt;=I702,+M702,+(+I702-L702))</f>
        <v>0</v>
      </c>
      <c r="T702" s="315">
        <f aca="true" t="shared" si="133" ref="T702:T707">Q702+R702-S702</f>
        <v>0</v>
      </c>
      <c r="U702" s="252"/>
      <c r="V702" s="252"/>
      <c r="W702" s="253"/>
      <c r="X702" s="313">
        <f t="shared" si="127"/>
        <v>0</v>
      </c>
    </row>
    <row r="703" spans="2:24" ht="18.75">
      <c r="B703" s="173"/>
      <c r="C703" s="137">
        <v>4202</v>
      </c>
      <c r="D703" s="139" t="s">
        <v>254</v>
      </c>
      <c r="E703" s="704"/>
      <c r="F703" s="449"/>
      <c r="G703" s="245"/>
      <c r="H703" s="245"/>
      <c r="I703" s="476">
        <f t="shared" si="129"/>
        <v>0</v>
      </c>
      <c r="J703" s="243">
        <f t="shared" si="126"/>
      </c>
      <c r="K703" s="244"/>
      <c r="L703" s="423"/>
      <c r="M703" s="252"/>
      <c r="N703" s="315">
        <f t="shared" si="130"/>
        <v>0</v>
      </c>
      <c r="O703" s="424">
        <f t="shared" si="131"/>
        <v>0</v>
      </c>
      <c r="P703" s="244"/>
      <c r="Q703" s="423"/>
      <c r="R703" s="252"/>
      <c r="S703" s="429">
        <f t="shared" si="132"/>
        <v>0</v>
      </c>
      <c r="T703" s="315">
        <f t="shared" si="133"/>
        <v>0</v>
      </c>
      <c r="U703" s="252"/>
      <c r="V703" s="252"/>
      <c r="W703" s="253"/>
      <c r="X703" s="313">
        <f t="shared" si="127"/>
        <v>0</v>
      </c>
    </row>
    <row r="704" spans="2:24" ht="18.75">
      <c r="B704" s="173"/>
      <c r="C704" s="137">
        <v>4214</v>
      </c>
      <c r="D704" s="139" t="s">
        <v>255</v>
      </c>
      <c r="E704" s="704"/>
      <c r="F704" s="449"/>
      <c r="G704" s="245"/>
      <c r="H704" s="245"/>
      <c r="I704" s="476">
        <f t="shared" si="129"/>
        <v>0</v>
      </c>
      <c r="J704" s="243">
        <f t="shared" si="126"/>
      </c>
      <c r="K704" s="244"/>
      <c r="L704" s="423"/>
      <c r="M704" s="252"/>
      <c r="N704" s="315">
        <f t="shared" si="130"/>
        <v>0</v>
      </c>
      <c r="O704" s="424">
        <f t="shared" si="131"/>
        <v>0</v>
      </c>
      <c r="P704" s="244"/>
      <c r="Q704" s="423"/>
      <c r="R704" s="252"/>
      <c r="S704" s="429">
        <f t="shared" si="132"/>
        <v>0</v>
      </c>
      <c r="T704" s="315">
        <f t="shared" si="133"/>
        <v>0</v>
      </c>
      <c r="U704" s="252"/>
      <c r="V704" s="252"/>
      <c r="W704" s="253"/>
      <c r="X704" s="313">
        <f t="shared" si="127"/>
        <v>0</v>
      </c>
    </row>
    <row r="705" spans="2:24" ht="18.75">
      <c r="B705" s="173"/>
      <c r="C705" s="137">
        <v>4217</v>
      </c>
      <c r="D705" s="139" t="s">
        <v>256</v>
      </c>
      <c r="E705" s="704"/>
      <c r="F705" s="449"/>
      <c r="G705" s="245"/>
      <c r="H705" s="245"/>
      <c r="I705" s="476">
        <f t="shared" si="129"/>
        <v>0</v>
      </c>
      <c r="J705" s="243">
        <f t="shared" si="126"/>
      </c>
      <c r="K705" s="244"/>
      <c r="L705" s="423"/>
      <c r="M705" s="252"/>
      <c r="N705" s="315">
        <f t="shared" si="130"/>
        <v>0</v>
      </c>
      <c r="O705" s="424">
        <f t="shared" si="131"/>
        <v>0</v>
      </c>
      <c r="P705" s="244"/>
      <c r="Q705" s="423"/>
      <c r="R705" s="252"/>
      <c r="S705" s="429">
        <f t="shared" si="132"/>
        <v>0</v>
      </c>
      <c r="T705" s="315">
        <f t="shared" si="133"/>
        <v>0</v>
      </c>
      <c r="U705" s="252"/>
      <c r="V705" s="252"/>
      <c r="W705" s="253"/>
      <c r="X705" s="313">
        <f t="shared" si="127"/>
        <v>0</v>
      </c>
    </row>
    <row r="706" spans="2:24" ht="18.75">
      <c r="B706" s="173"/>
      <c r="C706" s="137">
        <v>4218</v>
      </c>
      <c r="D706" s="145" t="s">
        <v>257</v>
      </c>
      <c r="E706" s="704"/>
      <c r="F706" s="449"/>
      <c r="G706" s="245"/>
      <c r="H706" s="245"/>
      <c r="I706" s="476">
        <f t="shared" si="129"/>
        <v>0</v>
      </c>
      <c r="J706" s="243">
        <f t="shared" si="126"/>
      </c>
      <c r="K706" s="244"/>
      <c r="L706" s="423"/>
      <c r="M706" s="252"/>
      <c r="N706" s="315">
        <f t="shared" si="130"/>
        <v>0</v>
      </c>
      <c r="O706" s="424">
        <f t="shared" si="131"/>
        <v>0</v>
      </c>
      <c r="P706" s="244"/>
      <c r="Q706" s="423"/>
      <c r="R706" s="252"/>
      <c r="S706" s="429">
        <f t="shared" si="132"/>
        <v>0</v>
      </c>
      <c r="T706" s="315">
        <f t="shared" si="133"/>
        <v>0</v>
      </c>
      <c r="U706" s="252"/>
      <c r="V706" s="252"/>
      <c r="W706" s="253"/>
      <c r="X706" s="313">
        <f t="shared" si="127"/>
        <v>0</v>
      </c>
    </row>
    <row r="707" spans="2:24" ht="18.75">
      <c r="B707" s="173"/>
      <c r="C707" s="137">
        <v>4219</v>
      </c>
      <c r="D707" s="156" t="s">
        <v>258</v>
      </c>
      <c r="E707" s="704"/>
      <c r="F707" s="449"/>
      <c r="G707" s="245"/>
      <c r="H707" s="245"/>
      <c r="I707" s="476">
        <f t="shared" si="129"/>
        <v>0</v>
      </c>
      <c r="J707" s="243">
        <f t="shared" si="126"/>
      </c>
      <c r="K707" s="244"/>
      <c r="L707" s="423"/>
      <c r="M707" s="252"/>
      <c r="N707" s="315">
        <f t="shared" si="130"/>
        <v>0</v>
      </c>
      <c r="O707" s="424">
        <f t="shared" si="131"/>
        <v>0</v>
      </c>
      <c r="P707" s="244"/>
      <c r="Q707" s="423"/>
      <c r="R707" s="252"/>
      <c r="S707" s="429">
        <f t="shared" si="132"/>
        <v>0</v>
      </c>
      <c r="T707" s="315">
        <f t="shared" si="133"/>
        <v>0</v>
      </c>
      <c r="U707" s="252"/>
      <c r="V707" s="252"/>
      <c r="W707" s="253"/>
      <c r="X707" s="313">
        <f t="shared" si="127"/>
        <v>0</v>
      </c>
    </row>
    <row r="708" spans="2:24" ht="18.75">
      <c r="B708" s="686">
        <v>4300</v>
      </c>
      <c r="C708" s="942" t="s">
        <v>1688</v>
      </c>
      <c r="D708" s="942"/>
      <c r="E708" s="687"/>
      <c r="F708" s="688">
        <f>SUM(F709:F711)</f>
        <v>0</v>
      </c>
      <c r="G708" s="689">
        <f>SUM(G709:G711)</f>
        <v>0</v>
      </c>
      <c r="H708" s="689">
        <f>SUM(H709:H711)</f>
        <v>0</v>
      </c>
      <c r="I708" s="689">
        <f>SUM(I709:I711)</f>
        <v>0</v>
      </c>
      <c r="J708" s="243">
        <f t="shared" si="126"/>
      </c>
      <c r="K708" s="244"/>
      <c r="L708" s="316">
        <f>SUM(L709:L711)</f>
        <v>0</v>
      </c>
      <c r="M708" s="317">
        <f>SUM(M709:M711)</f>
        <v>0</v>
      </c>
      <c r="N708" s="425">
        <f>SUM(N709:N711)</f>
        <v>0</v>
      </c>
      <c r="O708" s="426">
        <f>SUM(O709:O711)</f>
        <v>0</v>
      </c>
      <c r="P708" s="244"/>
      <c r="Q708" s="316">
        <f aca="true" t="shared" si="134" ref="Q708:W708">SUM(Q709:Q711)</f>
        <v>0</v>
      </c>
      <c r="R708" s="317">
        <f t="shared" si="134"/>
        <v>0</v>
      </c>
      <c r="S708" s="317">
        <f t="shared" si="134"/>
        <v>0</v>
      </c>
      <c r="T708" s="317">
        <f t="shared" si="134"/>
        <v>0</v>
      </c>
      <c r="U708" s="317">
        <f t="shared" si="134"/>
        <v>0</v>
      </c>
      <c r="V708" s="317">
        <f t="shared" si="134"/>
        <v>0</v>
      </c>
      <c r="W708" s="426">
        <f t="shared" si="134"/>
        <v>0</v>
      </c>
      <c r="X708" s="313">
        <f t="shared" si="127"/>
        <v>0</v>
      </c>
    </row>
    <row r="709" spans="2:24" ht="18.75">
      <c r="B709" s="173"/>
      <c r="C709" s="144">
        <v>4301</v>
      </c>
      <c r="D709" s="163" t="s">
        <v>259</v>
      </c>
      <c r="E709" s="704"/>
      <c r="F709" s="449"/>
      <c r="G709" s="245"/>
      <c r="H709" s="245"/>
      <c r="I709" s="476">
        <f aca="true" t="shared" si="135" ref="I709:I714">F709+G709+H709</f>
        <v>0</v>
      </c>
      <c r="J709" s="243">
        <f t="shared" si="126"/>
      </c>
      <c r="K709" s="244"/>
      <c r="L709" s="423"/>
      <c r="M709" s="252"/>
      <c r="N709" s="315">
        <f aca="true" t="shared" si="136" ref="N709:N714">I709</f>
        <v>0</v>
      </c>
      <c r="O709" s="424">
        <f aca="true" t="shared" si="137" ref="O709:O714">L709+M709-N709</f>
        <v>0</v>
      </c>
      <c r="P709" s="244"/>
      <c r="Q709" s="423"/>
      <c r="R709" s="252"/>
      <c r="S709" s="429">
        <f aca="true" t="shared" si="138" ref="S709:S714">+IF(+(L709+M709)&gt;=I709,+M709,+(+I709-L709))</f>
        <v>0</v>
      </c>
      <c r="T709" s="315">
        <f aca="true" t="shared" si="139" ref="T709:T714">Q709+R709-S709</f>
        <v>0</v>
      </c>
      <c r="U709" s="252"/>
      <c r="V709" s="252"/>
      <c r="W709" s="253"/>
      <c r="X709" s="313">
        <f t="shared" si="127"/>
        <v>0</v>
      </c>
    </row>
    <row r="710" spans="2:24" ht="18.75">
      <c r="B710" s="173"/>
      <c r="C710" s="137">
        <v>4302</v>
      </c>
      <c r="D710" s="139" t="s">
        <v>1065</v>
      </c>
      <c r="E710" s="704"/>
      <c r="F710" s="449"/>
      <c r="G710" s="245"/>
      <c r="H710" s="245"/>
      <c r="I710" s="476">
        <f t="shared" si="135"/>
        <v>0</v>
      </c>
      <c r="J710" s="243">
        <f t="shared" si="126"/>
      </c>
      <c r="K710" s="244"/>
      <c r="L710" s="423"/>
      <c r="M710" s="252"/>
      <c r="N710" s="315">
        <f t="shared" si="136"/>
        <v>0</v>
      </c>
      <c r="O710" s="424">
        <f t="shared" si="137"/>
        <v>0</v>
      </c>
      <c r="P710" s="244"/>
      <c r="Q710" s="423"/>
      <c r="R710" s="252"/>
      <c r="S710" s="429">
        <f t="shared" si="138"/>
        <v>0</v>
      </c>
      <c r="T710" s="315">
        <f t="shared" si="139"/>
        <v>0</v>
      </c>
      <c r="U710" s="252"/>
      <c r="V710" s="252"/>
      <c r="W710" s="253"/>
      <c r="X710" s="313">
        <f t="shared" si="127"/>
        <v>0</v>
      </c>
    </row>
    <row r="711" spans="2:24" ht="18.75">
      <c r="B711" s="173"/>
      <c r="C711" s="142">
        <v>4309</v>
      </c>
      <c r="D711" s="148" t="s">
        <v>261</v>
      </c>
      <c r="E711" s="704"/>
      <c r="F711" s="449"/>
      <c r="G711" s="245"/>
      <c r="H711" s="245"/>
      <c r="I711" s="476">
        <f t="shared" si="135"/>
        <v>0</v>
      </c>
      <c r="J711" s="243">
        <f t="shared" si="126"/>
      </c>
      <c r="K711" s="244"/>
      <c r="L711" s="423"/>
      <c r="M711" s="252"/>
      <c r="N711" s="315">
        <f t="shared" si="136"/>
        <v>0</v>
      </c>
      <c r="O711" s="424">
        <f t="shared" si="137"/>
        <v>0</v>
      </c>
      <c r="P711" s="244"/>
      <c r="Q711" s="423"/>
      <c r="R711" s="252"/>
      <c r="S711" s="429">
        <f t="shared" si="138"/>
        <v>0</v>
      </c>
      <c r="T711" s="315">
        <f t="shared" si="139"/>
        <v>0</v>
      </c>
      <c r="U711" s="252"/>
      <c r="V711" s="252"/>
      <c r="W711" s="253"/>
      <c r="X711" s="313">
        <f t="shared" si="127"/>
        <v>0</v>
      </c>
    </row>
    <row r="712" spans="2:24" ht="18.75">
      <c r="B712" s="686">
        <v>4400</v>
      </c>
      <c r="C712" s="945" t="s">
        <v>1689</v>
      </c>
      <c r="D712" s="945"/>
      <c r="E712" s="687"/>
      <c r="F712" s="690"/>
      <c r="G712" s="691"/>
      <c r="H712" s="691"/>
      <c r="I712" s="692">
        <f t="shared" si="135"/>
        <v>0</v>
      </c>
      <c r="J712" s="243">
        <f t="shared" si="126"/>
      </c>
      <c r="K712" s="244"/>
      <c r="L712" s="428"/>
      <c r="M712" s="254"/>
      <c r="N712" s="317">
        <f t="shared" si="136"/>
        <v>0</v>
      </c>
      <c r="O712" s="424">
        <f t="shared" si="137"/>
        <v>0</v>
      </c>
      <c r="P712" s="244"/>
      <c r="Q712" s="428"/>
      <c r="R712" s="254"/>
      <c r="S712" s="429">
        <f t="shared" si="138"/>
        <v>0</v>
      </c>
      <c r="T712" s="315">
        <f t="shared" si="139"/>
        <v>0</v>
      </c>
      <c r="U712" s="254"/>
      <c r="V712" s="254"/>
      <c r="W712" s="253"/>
      <c r="X712" s="313">
        <f t="shared" si="127"/>
        <v>0</v>
      </c>
    </row>
    <row r="713" spans="2:24" ht="18.75">
      <c r="B713" s="686">
        <v>4500</v>
      </c>
      <c r="C713" s="947" t="s">
        <v>1690</v>
      </c>
      <c r="D713" s="947"/>
      <c r="E713" s="687"/>
      <c r="F713" s="690"/>
      <c r="G713" s="691"/>
      <c r="H713" s="691"/>
      <c r="I713" s="692">
        <f t="shared" si="135"/>
        <v>0</v>
      </c>
      <c r="J713" s="243">
        <f t="shared" si="126"/>
      </c>
      <c r="K713" s="244"/>
      <c r="L713" s="428"/>
      <c r="M713" s="254"/>
      <c r="N713" s="317">
        <f t="shared" si="136"/>
        <v>0</v>
      </c>
      <c r="O713" s="424">
        <f t="shared" si="137"/>
        <v>0</v>
      </c>
      <c r="P713" s="244"/>
      <c r="Q713" s="428"/>
      <c r="R713" s="254"/>
      <c r="S713" s="429">
        <f t="shared" si="138"/>
        <v>0</v>
      </c>
      <c r="T713" s="315">
        <f t="shared" si="139"/>
        <v>0</v>
      </c>
      <c r="U713" s="254"/>
      <c r="V713" s="254"/>
      <c r="W713" s="253"/>
      <c r="X713" s="313">
        <f t="shared" si="127"/>
        <v>0</v>
      </c>
    </row>
    <row r="714" spans="2:24" ht="18.75">
      <c r="B714" s="686">
        <v>4600</v>
      </c>
      <c r="C714" s="948" t="s">
        <v>262</v>
      </c>
      <c r="D714" s="949"/>
      <c r="E714" s="687"/>
      <c r="F714" s="690"/>
      <c r="G714" s="691"/>
      <c r="H714" s="691"/>
      <c r="I714" s="692">
        <f t="shared" si="135"/>
        <v>0</v>
      </c>
      <c r="J714" s="243">
        <f t="shared" si="126"/>
      </c>
      <c r="K714" s="244"/>
      <c r="L714" s="428"/>
      <c r="M714" s="254"/>
      <c r="N714" s="317">
        <f t="shared" si="136"/>
        <v>0</v>
      </c>
      <c r="O714" s="424">
        <f t="shared" si="137"/>
        <v>0</v>
      </c>
      <c r="P714" s="244"/>
      <c r="Q714" s="428"/>
      <c r="R714" s="254"/>
      <c r="S714" s="429">
        <f t="shared" si="138"/>
        <v>0</v>
      </c>
      <c r="T714" s="315">
        <f t="shared" si="139"/>
        <v>0</v>
      </c>
      <c r="U714" s="254"/>
      <c r="V714" s="254"/>
      <c r="W714" s="253"/>
      <c r="X714" s="313">
        <f t="shared" si="127"/>
        <v>0</v>
      </c>
    </row>
    <row r="715" spans="2:24" ht="18.75">
      <c r="B715" s="686">
        <v>4900</v>
      </c>
      <c r="C715" s="944" t="s">
        <v>293</v>
      </c>
      <c r="D715" s="944"/>
      <c r="E715" s="687"/>
      <c r="F715" s="688">
        <f>+F716+F717</f>
        <v>0</v>
      </c>
      <c r="G715" s="689">
        <f>+G716+G717</f>
        <v>0</v>
      </c>
      <c r="H715" s="689">
        <f>+H716+H717</f>
        <v>0</v>
      </c>
      <c r="I715" s="689">
        <f>+I716+I717</f>
        <v>0</v>
      </c>
      <c r="J715" s="243">
        <f t="shared" si="126"/>
      </c>
      <c r="K715" s="244"/>
      <c r="L715" s="665"/>
      <c r="M715" s="666"/>
      <c r="N715" s="666"/>
      <c r="O715" s="712"/>
      <c r="P715" s="244"/>
      <c r="Q715" s="665"/>
      <c r="R715" s="666"/>
      <c r="S715" s="666"/>
      <c r="T715" s="666"/>
      <c r="U715" s="666"/>
      <c r="V715" s="666"/>
      <c r="W715" s="712"/>
      <c r="X715" s="313">
        <f t="shared" si="127"/>
        <v>0</v>
      </c>
    </row>
    <row r="716" spans="2:24" ht="18.75">
      <c r="B716" s="173"/>
      <c r="C716" s="144">
        <v>4901</v>
      </c>
      <c r="D716" s="174" t="s">
        <v>294</v>
      </c>
      <c r="E716" s="704"/>
      <c r="F716" s="449"/>
      <c r="G716" s="245"/>
      <c r="H716" s="245"/>
      <c r="I716" s="476">
        <f>F716+G716+H716</f>
        <v>0</v>
      </c>
      <c r="J716" s="243">
        <f t="shared" si="126"/>
      </c>
      <c r="K716" s="244"/>
      <c r="L716" s="663"/>
      <c r="M716" s="667"/>
      <c r="N716" s="667"/>
      <c r="O716" s="711"/>
      <c r="P716" s="244"/>
      <c r="Q716" s="663"/>
      <c r="R716" s="667"/>
      <c r="S716" s="667"/>
      <c r="T716" s="667"/>
      <c r="U716" s="667"/>
      <c r="V716" s="667"/>
      <c r="W716" s="711"/>
      <c r="X716" s="313">
        <f t="shared" si="127"/>
        <v>0</v>
      </c>
    </row>
    <row r="717" spans="2:24" ht="18.75">
      <c r="B717" s="173"/>
      <c r="C717" s="142">
        <v>4902</v>
      </c>
      <c r="D717" s="148" t="s">
        <v>295</v>
      </c>
      <c r="E717" s="704"/>
      <c r="F717" s="449"/>
      <c r="G717" s="245"/>
      <c r="H717" s="245"/>
      <c r="I717" s="476">
        <f>F717+G717+H717</f>
        <v>0</v>
      </c>
      <c r="J717" s="243">
        <f t="shared" si="126"/>
      </c>
      <c r="K717" s="244"/>
      <c r="L717" s="663"/>
      <c r="M717" s="667"/>
      <c r="N717" s="667"/>
      <c r="O717" s="711"/>
      <c r="P717" s="244"/>
      <c r="Q717" s="663"/>
      <c r="R717" s="667"/>
      <c r="S717" s="667"/>
      <c r="T717" s="667"/>
      <c r="U717" s="667"/>
      <c r="V717" s="667"/>
      <c r="W717" s="711"/>
      <c r="X717" s="313">
        <f t="shared" si="127"/>
        <v>0</v>
      </c>
    </row>
    <row r="718" spans="2:24" ht="18.75">
      <c r="B718" s="693">
        <v>5100</v>
      </c>
      <c r="C718" s="959" t="s">
        <v>263</v>
      </c>
      <c r="D718" s="959"/>
      <c r="E718" s="694"/>
      <c r="F718" s="695"/>
      <c r="G718" s="696"/>
      <c r="H718" s="696"/>
      <c r="I718" s="692">
        <f>F718+G718+H718</f>
        <v>0</v>
      </c>
      <c r="J718" s="243">
        <f t="shared" si="126"/>
      </c>
      <c r="K718" s="244"/>
      <c r="L718" s="430"/>
      <c r="M718" s="431"/>
      <c r="N718" s="327">
        <f>I718</f>
        <v>0</v>
      </c>
      <c r="O718" s="424">
        <f>L718+M718-N718</f>
        <v>0</v>
      </c>
      <c r="P718" s="244"/>
      <c r="Q718" s="430"/>
      <c r="R718" s="431"/>
      <c r="S718" s="429">
        <f>+IF(+(L718+M718)&gt;=I718,+M718,+(+I718-L718))</f>
        <v>0</v>
      </c>
      <c r="T718" s="315">
        <f>Q718+R718-S718</f>
        <v>0</v>
      </c>
      <c r="U718" s="431"/>
      <c r="V718" s="431"/>
      <c r="W718" s="253"/>
      <c r="X718" s="313">
        <f t="shared" si="127"/>
        <v>0</v>
      </c>
    </row>
    <row r="719" spans="2:24" ht="18.75">
      <c r="B719" s="693">
        <v>5200</v>
      </c>
      <c r="C719" s="943" t="s">
        <v>264</v>
      </c>
      <c r="D719" s="943"/>
      <c r="E719" s="694"/>
      <c r="F719" s="697">
        <f>SUM(F720:F726)</f>
        <v>0</v>
      </c>
      <c r="G719" s="698">
        <f>SUM(G720:G726)</f>
        <v>0</v>
      </c>
      <c r="H719" s="698">
        <f>SUM(H720:H726)</f>
        <v>0</v>
      </c>
      <c r="I719" s="698">
        <f>SUM(I720:I726)</f>
        <v>0</v>
      </c>
      <c r="J719" s="243">
        <f t="shared" si="126"/>
      </c>
      <c r="K719" s="244"/>
      <c r="L719" s="326">
        <f>SUM(L720:L726)</f>
        <v>0</v>
      </c>
      <c r="M719" s="327">
        <f>SUM(M720:M726)</f>
        <v>0</v>
      </c>
      <c r="N719" s="432">
        <f>SUM(N720:N726)</f>
        <v>0</v>
      </c>
      <c r="O719" s="433">
        <f>SUM(O720:O726)</f>
        <v>0</v>
      </c>
      <c r="P719" s="244"/>
      <c r="Q719" s="326">
        <f aca="true" t="shared" si="140" ref="Q719:W719">SUM(Q720:Q726)</f>
        <v>0</v>
      </c>
      <c r="R719" s="327">
        <f t="shared" si="140"/>
        <v>0</v>
      </c>
      <c r="S719" s="327">
        <f t="shared" si="140"/>
        <v>0</v>
      </c>
      <c r="T719" s="327">
        <f t="shared" si="140"/>
        <v>0</v>
      </c>
      <c r="U719" s="327">
        <f t="shared" si="140"/>
        <v>0</v>
      </c>
      <c r="V719" s="327">
        <f t="shared" si="140"/>
        <v>0</v>
      </c>
      <c r="W719" s="433">
        <f t="shared" si="140"/>
        <v>0</v>
      </c>
      <c r="X719" s="313">
        <f t="shared" si="127"/>
        <v>0</v>
      </c>
    </row>
    <row r="720" spans="2:24" ht="18.75">
      <c r="B720" s="175"/>
      <c r="C720" s="176">
        <v>5201</v>
      </c>
      <c r="D720" s="177" t="s">
        <v>265</v>
      </c>
      <c r="E720" s="705"/>
      <c r="F720" s="473"/>
      <c r="G720" s="434"/>
      <c r="H720" s="434"/>
      <c r="I720" s="476">
        <f aca="true" t="shared" si="141" ref="I720:I726">F720+G720+H720</f>
        <v>0</v>
      </c>
      <c r="J720" s="243">
        <f t="shared" si="126"/>
      </c>
      <c r="K720" s="244"/>
      <c r="L720" s="435"/>
      <c r="M720" s="436"/>
      <c r="N720" s="330">
        <f aca="true" t="shared" si="142" ref="N720:N726">I720</f>
        <v>0</v>
      </c>
      <c r="O720" s="424">
        <f aca="true" t="shared" si="143" ref="O720:O726">L720+M720-N720</f>
        <v>0</v>
      </c>
      <c r="P720" s="244"/>
      <c r="Q720" s="435"/>
      <c r="R720" s="436"/>
      <c r="S720" s="429">
        <f aca="true" t="shared" si="144" ref="S720:S726">+IF(+(L720+M720)&gt;=I720,+M720,+(+I720-L720))</f>
        <v>0</v>
      </c>
      <c r="T720" s="315">
        <f aca="true" t="shared" si="145" ref="T720:T726">Q720+R720-S720</f>
        <v>0</v>
      </c>
      <c r="U720" s="436"/>
      <c r="V720" s="436"/>
      <c r="W720" s="253"/>
      <c r="X720" s="313">
        <f t="shared" si="127"/>
        <v>0</v>
      </c>
    </row>
    <row r="721" spans="2:24" ht="18.75">
      <c r="B721" s="175"/>
      <c r="C721" s="178">
        <v>5202</v>
      </c>
      <c r="D721" s="179" t="s">
        <v>266</v>
      </c>
      <c r="E721" s="705"/>
      <c r="F721" s="473"/>
      <c r="G721" s="434"/>
      <c r="H721" s="434"/>
      <c r="I721" s="476">
        <f t="shared" si="141"/>
        <v>0</v>
      </c>
      <c r="J721" s="243">
        <f t="shared" si="126"/>
      </c>
      <c r="K721" s="244"/>
      <c r="L721" s="435"/>
      <c r="M721" s="436"/>
      <c r="N721" s="330">
        <f t="shared" si="142"/>
        <v>0</v>
      </c>
      <c r="O721" s="424">
        <f t="shared" si="143"/>
        <v>0</v>
      </c>
      <c r="P721" s="244"/>
      <c r="Q721" s="435"/>
      <c r="R721" s="436"/>
      <c r="S721" s="429">
        <f t="shared" si="144"/>
        <v>0</v>
      </c>
      <c r="T721" s="315">
        <f t="shared" si="145"/>
        <v>0</v>
      </c>
      <c r="U721" s="436"/>
      <c r="V721" s="436"/>
      <c r="W721" s="253"/>
      <c r="X721" s="313">
        <f t="shared" si="127"/>
        <v>0</v>
      </c>
    </row>
    <row r="722" spans="2:24" ht="18.75">
      <c r="B722" s="175"/>
      <c r="C722" s="178">
        <v>5203</v>
      </c>
      <c r="D722" s="179" t="s">
        <v>927</v>
      </c>
      <c r="E722" s="705"/>
      <c r="F722" s="473"/>
      <c r="G722" s="434"/>
      <c r="H722" s="434"/>
      <c r="I722" s="476">
        <f t="shared" si="141"/>
        <v>0</v>
      </c>
      <c r="J722" s="243">
        <f t="shared" si="126"/>
      </c>
      <c r="K722" s="244"/>
      <c r="L722" s="435"/>
      <c r="M722" s="436"/>
      <c r="N722" s="330">
        <f t="shared" si="142"/>
        <v>0</v>
      </c>
      <c r="O722" s="424">
        <f t="shared" si="143"/>
        <v>0</v>
      </c>
      <c r="P722" s="244"/>
      <c r="Q722" s="435"/>
      <c r="R722" s="436"/>
      <c r="S722" s="429">
        <f t="shared" si="144"/>
        <v>0</v>
      </c>
      <c r="T722" s="315">
        <f t="shared" si="145"/>
        <v>0</v>
      </c>
      <c r="U722" s="436"/>
      <c r="V722" s="436"/>
      <c r="W722" s="253"/>
      <c r="X722" s="313">
        <f t="shared" si="127"/>
        <v>0</v>
      </c>
    </row>
    <row r="723" spans="2:24" ht="18.75">
      <c r="B723" s="175"/>
      <c r="C723" s="178">
        <v>5204</v>
      </c>
      <c r="D723" s="179" t="s">
        <v>928</v>
      </c>
      <c r="E723" s="705"/>
      <c r="F723" s="473"/>
      <c r="G723" s="434"/>
      <c r="H723" s="434"/>
      <c r="I723" s="476">
        <f t="shared" si="141"/>
        <v>0</v>
      </c>
      <c r="J723" s="243">
        <f t="shared" si="126"/>
      </c>
      <c r="K723" s="244"/>
      <c r="L723" s="435"/>
      <c r="M723" s="436"/>
      <c r="N723" s="330">
        <f t="shared" si="142"/>
        <v>0</v>
      </c>
      <c r="O723" s="424">
        <f t="shared" si="143"/>
        <v>0</v>
      </c>
      <c r="P723" s="244"/>
      <c r="Q723" s="435"/>
      <c r="R723" s="436"/>
      <c r="S723" s="429">
        <f t="shared" si="144"/>
        <v>0</v>
      </c>
      <c r="T723" s="315">
        <f t="shared" si="145"/>
        <v>0</v>
      </c>
      <c r="U723" s="436"/>
      <c r="V723" s="436"/>
      <c r="W723" s="253"/>
      <c r="X723" s="313">
        <f t="shared" si="127"/>
        <v>0</v>
      </c>
    </row>
    <row r="724" spans="2:24" ht="18.75">
      <c r="B724" s="175"/>
      <c r="C724" s="178">
        <v>5205</v>
      </c>
      <c r="D724" s="179" t="s">
        <v>929</v>
      </c>
      <c r="E724" s="705"/>
      <c r="F724" s="473"/>
      <c r="G724" s="434"/>
      <c r="H724" s="434"/>
      <c r="I724" s="476">
        <f t="shared" si="141"/>
        <v>0</v>
      </c>
      <c r="J724" s="243">
        <f t="shared" si="126"/>
      </c>
      <c r="K724" s="244"/>
      <c r="L724" s="435"/>
      <c r="M724" s="436"/>
      <c r="N724" s="330">
        <f t="shared" si="142"/>
        <v>0</v>
      </c>
      <c r="O724" s="424">
        <f t="shared" si="143"/>
        <v>0</v>
      </c>
      <c r="P724" s="244"/>
      <c r="Q724" s="435"/>
      <c r="R724" s="436"/>
      <c r="S724" s="429">
        <f t="shared" si="144"/>
        <v>0</v>
      </c>
      <c r="T724" s="315">
        <f t="shared" si="145"/>
        <v>0</v>
      </c>
      <c r="U724" s="436"/>
      <c r="V724" s="436"/>
      <c r="W724" s="253"/>
      <c r="X724" s="313">
        <f t="shared" si="127"/>
        <v>0</v>
      </c>
    </row>
    <row r="725" spans="2:24" ht="18.75">
      <c r="B725" s="175"/>
      <c r="C725" s="178">
        <v>5206</v>
      </c>
      <c r="D725" s="179" t="s">
        <v>930</v>
      </c>
      <c r="E725" s="705"/>
      <c r="F725" s="473"/>
      <c r="G725" s="434"/>
      <c r="H725" s="434"/>
      <c r="I725" s="476">
        <f t="shared" si="141"/>
        <v>0</v>
      </c>
      <c r="J725" s="243">
        <f t="shared" si="126"/>
      </c>
      <c r="K725" s="244"/>
      <c r="L725" s="435"/>
      <c r="M725" s="436"/>
      <c r="N725" s="330">
        <f t="shared" si="142"/>
        <v>0</v>
      </c>
      <c r="O725" s="424">
        <f t="shared" si="143"/>
        <v>0</v>
      </c>
      <c r="P725" s="244"/>
      <c r="Q725" s="435"/>
      <c r="R725" s="436"/>
      <c r="S725" s="429">
        <f t="shared" si="144"/>
        <v>0</v>
      </c>
      <c r="T725" s="315">
        <f t="shared" si="145"/>
        <v>0</v>
      </c>
      <c r="U725" s="436"/>
      <c r="V725" s="436"/>
      <c r="W725" s="253"/>
      <c r="X725" s="313">
        <f t="shared" si="127"/>
        <v>0</v>
      </c>
    </row>
    <row r="726" spans="2:24" ht="18.75">
      <c r="B726" s="175"/>
      <c r="C726" s="180">
        <v>5219</v>
      </c>
      <c r="D726" s="181" t="s">
        <v>931</v>
      </c>
      <c r="E726" s="705"/>
      <c r="F726" s="473"/>
      <c r="G726" s="434"/>
      <c r="H726" s="434"/>
      <c r="I726" s="476">
        <f t="shared" si="141"/>
        <v>0</v>
      </c>
      <c r="J726" s="243">
        <f aca="true" t="shared" si="146" ref="J726:J745">(IF($E726&lt;&gt;0,$J$2,IF($I726&lt;&gt;0,$J$2,"")))</f>
      </c>
      <c r="K726" s="244"/>
      <c r="L726" s="435"/>
      <c r="M726" s="436"/>
      <c r="N726" s="330">
        <f t="shared" si="142"/>
        <v>0</v>
      </c>
      <c r="O726" s="424">
        <f t="shared" si="143"/>
        <v>0</v>
      </c>
      <c r="P726" s="244"/>
      <c r="Q726" s="435"/>
      <c r="R726" s="436"/>
      <c r="S726" s="429">
        <f t="shared" si="144"/>
        <v>0</v>
      </c>
      <c r="T726" s="315">
        <f t="shared" si="145"/>
        <v>0</v>
      </c>
      <c r="U726" s="436"/>
      <c r="V726" s="436"/>
      <c r="W726" s="253"/>
      <c r="X726" s="313">
        <f>T726-U726-V726-W726</f>
        <v>0</v>
      </c>
    </row>
    <row r="727" spans="2:24" ht="18.75">
      <c r="B727" s="693">
        <v>5300</v>
      </c>
      <c r="C727" s="950" t="s">
        <v>932</v>
      </c>
      <c r="D727" s="950"/>
      <c r="E727" s="694"/>
      <c r="F727" s="697">
        <f>SUM(F728:F729)</f>
        <v>0</v>
      </c>
      <c r="G727" s="698">
        <f>SUM(G728:G729)</f>
        <v>0</v>
      </c>
      <c r="H727" s="698">
        <f>SUM(H728:H729)</f>
        <v>0</v>
      </c>
      <c r="I727" s="698">
        <f>SUM(I728:I729)</f>
        <v>0</v>
      </c>
      <c r="J727" s="243">
        <f t="shared" si="146"/>
      </c>
      <c r="K727" s="244"/>
      <c r="L727" s="326">
        <f>SUM(L728:L729)</f>
        <v>0</v>
      </c>
      <c r="M727" s="327">
        <f>SUM(M728:M729)</f>
        <v>0</v>
      </c>
      <c r="N727" s="432">
        <f>SUM(N728:N729)</f>
        <v>0</v>
      </c>
      <c r="O727" s="433">
        <f>SUM(O728:O729)</f>
        <v>0</v>
      </c>
      <c r="P727" s="244"/>
      <c r="Q727" s="326">
        <f aca="true" t="shared" si="147" ref="Q727:W727">SUM(Q728:Q729)</f>
        <v>0</v>
      </c>
      <c r="R727" s="327">
        <f t="shared" si="147"/>
        <v>0</v>
      </c>
      <c r="S727" s="327">
        <f t="shared" si="147"/>
        <v>0</v>
      </c>
      <c r="T727" s="327">
        <f t="shared" si="147"/>
        <v>0</v>
      </c>
      <c r="U727" s="327">
        <f t="shared" si="147"/>
        <v>0</v>
      </c>
      <c r="V727" s="327">
        <f t="shared" si="147"/>
        <v>0</v>
      </c>
      <c r="W727" s="433">
        <f t="shared" si="147"/>
        <v>0</v>
      </c>
      <c r="X727" s="313">
        <f>T727-U727-V727-W727</f>
        <v>0</v>
      </c>
    </row>
    <row r="728" spans="2:24" ht="18.75">
      <c r="B728" s="175"/>
      <c r="C728" s="176">
        <v>5301</v>
      </c>
      <c r="D728" s="177" t="s">
        <v>1444</v>
      </c>
      <c r="E728" s="705"/>
      <c r="F728" s="473"/>
      <c r="G728" s="434"/>
      <c r="H728" s="434"/>
      <c r="I728" s="476">
        <f>F728+G728+H728</f>
        <v>0</v>
      </c>
      <c r="J728" s="243">
        <f t="shared" si="146"/>
      </c>
      <c r="K728" s="244"/>
      <c r="L728" s="435"/>
      <c r="M728" s="436"/>
      <c r="N728" s="330">
        <f>I728</f>
        <v>0</v>
      </c>
      <c r="O728" s="424">
        <f>L728+M728-N728</f>
        <v>0</v>
      </c>
      <c r="P728" s="244"/>
      <c r="Q728" s="435"/>
      <c r="R728" s="436"/>
      <c r="S728" s="429">
        <f>+IF(+(L728+M728)&gt;=I728,+M728,+(+I728-L728))</f>
        <v>0</v>
      </c>
      <c r="T728" s="315">
        <f>Q728+R728-S728</f>
        <v>0</v>
      </c>
      <c r="U728" s="436"/>
      <c r="V728" s="436"/>
      <c r="W728" s="253"/>
      <c r="X728" s="313">
        <f>T728-U728-V728-W728</f>
        <v>0</v>
      </c>
    </row>
    <row r="729" spans="2:24" ht="18.75">
      <c r="B729" s="175"/>
      <c r="C729" s="180">
        <v>5309</v>
      </c>
      <c r="D729" s="181" t="s">
        <v>933</v>
      </c>
      <c r="E729" s="705"/>
      <c r="F729" s="473"/>
      <c r="G729" s="434"/>
      <c r="H729" s="434"/>
      <c r="I729" s="476">
        <f>F729+G729+H729</f>
        <v>0</v>
      </c>
      <c r="J729" s="243">
        <f t="shared" si="146"/>
      </c>
      <c r="K729" s="244"/>
      <c r="L729" s="435"/>
      <c r="M729" s="436"/>
      <c r="N729" s="330">
        <f>I729</f>
        <v>0</v>
      </c>
      <c r="O729" s="424">
        <f>L729+M729-N729</f>
        <v>0</v>
      </c>
      <c r="P729" s="244"/>
      <c r="Q729" s="435"/>
      <c r="R729" s="436"/>
      <c r="S729" s="429">
        <f>+IF(+(L729+M729)&gt;=I729,+M729,+(+I729-L729))</f>
        <v>0</v>
      </c>
      <c r="T729" s="315">
        <f>Q729+R729-S729</f>
        <v>0</v>
      </c>
      <c r="U729" s="436"/>
      <c r="V729" s="436"/>
      <c r="W729" s="253"/>
      <c r="X729" s="313">
        <f>T729-U729-V729-W729</f>
        <v>0</v>
      </c>
    </row>
    <row r="730" spans="2:24" ht="18.75">
      <c r="B730" s="693">
        <v>5400</v>
      </c>
      <c r="C730" s="959" t="s">
        <v>1014</v>
      </c>
      <c r="D730" s="959"/>
      <c r="E730" s="694"/>
      <c r="F730" s="695"/>
      <c r="G730" s="696"/>
      <c r="H730" s="696"/>
      <c r="I730" s="692">
        <f>F730+G730+H730</f>
        <v>0</v>
      </c>
      <c r="J730" s="243">
        <f t="shared" si="146"/>
      </c>
      <c r="K730" s="244"/>
      <c r="L730" s="430"/>
      <c r="M730" s="431"/>
      <c r="N730" s="327">
        <f>I730</f>
        <v>0</v>
      </c>
      <c r="O730" s="424">
        <f>L730+M730-N730</f>
        <v>0</v>
      </c>
      <c r="P730" s="244"/>
      <c r="Q730" s="430"/>
      <c r="R730" s="431"/>
      <c r="S730" s="429">
        <f>+IF(+(L730+M730)&gt;=I730,+M730,+(+I730-L730))</f>
        <v>0</v>
      </c>
      <c r="T730" s="315">
        <f>Q730+R730-S730</f>
        <v>0</v>
      </c>
      <c r="U730" s="431"/>
      <c r="V730" s="431"/>
      <c r="W730" s="253"/>
      <c r="X730" s="313">
        <f>T730-U730-V730-W730</f>
        <v>0</v>
      </c>
    </row>
    <row r="731" spans="2:24" ht="18.75">
      <c r="B731" s="686">
        <v>5500</v>
      </c>
      <c r="C731" s="944" t="s">
        <v>1015</v>
      </c>
      <c r="D731" s="944"/>
      <c r="E731" s="687"/>
      <c r="F731" s="688">
        <f>SUM(F732:F735)</f>
        <v>0</v>
      </c>
      <c r="G731" s="689">
        <f>SUM(G732:G735)</f>
        <v>0</v>
      </c>
      <c r="H731" s="689">
        <f>SUM(H732:H735)</f>
        <v>0</v>
      </c>
      <c r="I731" s="689">
        <f>SUM(I732:I735)</f>
        <v>0</v>
      </c>
      <c r="J731" s="243">
        <f t="shared" si="146"/>
      </c>
      <c r="K731" s="244"/>
      <c r="L731" s="316">
        <f>SUM(L732:L735)</f>
        <v>0</v>
      </c>
      <c r="M731" s="317">
        <f>SUM(M732:M735)</f>
        <v>0</v>
      </c>
      <c r="N731" s="425">
        <f>SUM(N732:N735)</f>
        <v>0</v>
      </c>
      <c r="O731" s="426">
        <f>SUM(O732:O735)</f>
        <v>0</v>
      </c>
      <c r="P731" s="244"/>
      <c r="Q731" s="316">
        <f aca="true" t="shared" si="148" ref="Q731:W731">SUM(Q732:Q735)</f>
        <v>0</v>
      </c>
      <c r="R731" s="317">
        <f t="shared" si="148"/>
        <v>0</v>
      </c>
      <c r="S731" s="317">
        <f t="shared" si="148"/>
        <v>0</v>
      </c>
      <c r="T731" s="317">
        <f t="shared" si="148"/>
        <v>0</v>
      </c>
      <c r="U731" s="317">
        <f t="shared" si="148"/>
        <v>0</v>
      </c>
      <c r="V731" s="317">
        <f t="shared" si="148"/>
        <v>0</v>
      </c>
      <c r="W731" s="426">
        <f t="shared" si="148"/>
        <v>0</v>
      </c>
      <c r="X731" s="313">
        <f>T731-U731-V731-W731</f>
        <v>0</v>
      </c>
    </row>
    <row r="732" spans="2:24" ht="18.75">
      <c r="B732" s="173"/>
      <c r="C732" s="144">
        <v>5501</v>
      </c>
      <c r="D732" s="163" t="s">
        <v>1016</v>
      </c>
      <c r="E732" s="704"/>
      <c r="F732" s="449"/>
      <c r="G732" s="245"/>
      <c r="H732" s="245"/>
      <c r="I732" s="476">
        <f>F732+G732+H732</f>
        <v>0</v>
      </c>
      <c r="J732" s="243">
        <f t="shared" si="146"/>
      </c>
      <c r="K732" s="244"/>
      <c r="L732" s="423"/>
      <c r="M732" s="252"/>
      <c r="N732" s="315">
        <f>I732</f>
        <v>0</v>
      </c>
      <c r="O732" s="424">
        <f>L732+M732-N732</f>
        <v>0</v>
      </c>
      <c r="P732" s="244"/>
      <c r="Q732" s="423"/>
      <c r="R732" s="252"/>
      <c r="S732" s="429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>T732-U732-V732-W732</f>
        <v>0</v>
      </c>
    </row>
    <row r="733" spans="2:24" ht="18.75">
      <c r="B733" s="173"/>
      <c r="C733" s="137">
        <v>5502</v>
      </c>
      <c r="D733" s="145" t="s">
        <v>1017</v>
      </c>
      <c r="E733" s="704"/>
      <c r="F733" s="449"/>
      <c r="G733" s="245"/>
      <c r="H733" s="245"/>
      <c r="I733" s="476">
        <f>F733+G733+H733</f>
        <v>0</v>
      </c>
      <c r="J733" s="243">
        <f t="shared" si="146"/>
      </c>
      <c r="K733" s="244"/>
      <c r="L733" s="423"/>
      <c r="M733" s="252"/>
      <c r="N733" s="315">
        <f>I733</f>
        <v>0</v>
      </c>
      <c r="O733" s="424">
        <f>L733+M733-N733</f>
        <v>0</v>
      </c>
      <c r="P733" s="244"/>
      <c r="Q733" s="423"/>
      <c r="R733" s="252"/>
      <c r="S733" s="429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>T733-U733-V733-W733</f>
        <v>0</v>
      </c>
    </row>
    <row r="734" spans="2:24" ht="18.75">
      <c r="B734" s="173"/>
      <c r="C734" s="137">
        <v>5503</v>
      </c>
      <c r="D734" s="139" t="s">
        <v>1018</v>
      </c>
      <c r="E734" s="704"/>
      <c r="F734" s="449"/>
      <c r="G734" s="245"/>
      <c r="H734" s="245"/>
      <c r="I734" s="476">
        <f>F734+G734+H734</f>
        <v>0</v>
      </c>
      <c r="J734" s="243">
        <f t="shared" si="146"/>
      </c>
      <c r="K734" s="244"/>
      <c r="L734" s="423"/>
      <c r="M734" s="252"/>
      <c r="N734" s="315">
        <f>I734</f>
        <v>0</v>
      </c>
      <c r="O734" s="424">
        <f>L734+M734-N734</f>
        <v>0</v>
      </c>
      <c r="P734" s="244"/>
      <c r="Q734" s="423"/>
      <c r="R734" s="252"/>
      <c r="S734" s="429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>T734-U734-V734-W734</f>
        <v>0</v>
      </c>
    </row>
    <row r="735" spans="2:24" ht="18.75">
      <c r="B735" s="173"/>
      <c r="C735" s="137">
        <v>5504</v>
      </c>
      <c r="D735" s="145" t="s">
        <v>1019</v>
      </c>
      <c r="E735" s="704"/>
      <c r="F735" s="449"/>
      <c r="G735" s="245"/>
      <c r="H735" s="245"/>
      <c r="I735" s="476">
        <f>F735+G735+H735</f>
        <v>0</v>
      </c>
      <c r="J735" s="243">
        <f t="shared" si="146"/>
      </c>
      <c r="K735" s="244"/>
      <c r="L735" s="423"/>
      <c r="M735" s="252"/>
      <c r="N735" s="315">
        <f>I735</f>
        <v>0</v>
      </c>
      <c r="O735" s="424">
        <f>L735+M735-N735</f>
        <v>0</v>
      </c>
      <c r="P735" s="244"/>
      <c r="Q735" s="423"/>
      <c r="R735" s="252"/>
      <c r="S735" s="429">
        <f>+IF(+(L735+M735)&gt;=I735,+M735,+(+I735-L735))</f>
        <v>0</v>
      </c>
      <c r="T735" s="315">
        <f>Q735+R735-S735</f>
        <v>0</v>
      </c>
      <c r="U735" s="252"/>
      <c r="V735" s="252"/>
      <c r="W735" s="253"/>
      <c r="X735" s="313">
        <f>T735-U735-V735-W735</f>
        <v>0</v>
      </c>
    </row>
    <row r="736" spans="2:24" ht="18.75">
      <c r="B736" s="686">
        <v>5700</v>
      </c>
      <c r="C736" s="960" t="s">
        <v>1020</v>
      </c>
      <c r="D736" s="961"/>
      <c r="E736" s="694"/>
      <c r="F736" s="673">
        <v>0</v>
      </c>
      <c r="G736" s="673">
        <v>0</v>
      </c>
      <c r="H736" s="673">
        <v>0</v>
      </c>
      <c r="I736" s="698">
        <f>SUM(I737:I739)</f>
        <v>0</v>
      </c>
      <c r="J736" s="243">
        <f t="shared" si="146"/>
      </c>
      <c r="K736" s="244"/>
      <c r="L736" s="326">
        <f>SUM(L737:L739)</f>
        <v>0</v>
      </c>
      <c r="M736" s="327">
        <f>SUM(M737:M739)</f>
        <v>0</v>
      </c>
      <c r="N736" s="432">
        <f>SUM(N737:N738)</f>
        <v>0</v>
      </c>
      <c r="O736" s="433">
        <f>SUM(O737:O739)</f>
        <v>0</v>
      </c>
      <c r="P736" s="244"/>
      <c r="Q736" s="326">
        <f>SUM(Q737:Q739)</f>
        <v>0</v>
      </c>
      <c r="R736" s="327">
        <f>SUM(R737:R739)</f>
        <v>0</v>
      </c>
      <c r="S736" s="327">
        <f>SUM(S737:S739)</f>
        <v>0</v>
      </c>
      <c r="T736" s="327">
        <f>SUM(T737:T739)</f>
        <v>0</v>
      </c>
      <c r="U736" s="327">
        <f>SUM(U737:U739)</f>
        <v>0</v>
      </c>
      <c r="V736" s="327">
        <f>SUM(V737:V738)</f>
        <v>0</v>
      </c>
      <c r="W736" s="433">
        <f>SUM(W737:W739)</f>
        <v>0</v>
      </c>
      <c r="X736" s="313">
        <f>T736-U736-V736-W736</f>
        <v>0</v>
      </c>
    </row>
    <row r="737" spans="2:24" ht="18.75">
      <c r="B737" s="175"/>
      <c r="C737" s="176">
        <v>5701</v>
      </c>
      <c r="D737" s="177" t="s">
        <v>1021</v>
      </c>
      <c r="E737" s="705"/>
      <c r="F737" s="592">
        <v>0</v>
      </c>
      <c r="G737" s="592">
        <v>0</v>
      </c>
      <c r="H737" s="592">
        <v>0</v>
      </c>
      <c r="I737" s="476">
        <f>F737+G737+H737</f>
        <v>0</v>
      </c>
      <c r="J737" s="243">
        <f t="shared" si="146"/>
      </c>
      <c r="K737" s="244"/>
      <c r="L737" s="435"/>
      <c r="M737" s="436"/>
      <c r="N737" s="330">
        <f>I737</f>
        <v>0</v>
      </c>
      <c r="O737" s="424">
        <f>L737+M737-N737</f>
        <v>0</v>
      </c>
      <c r="P737" s="244"/>
      <c r="Q737" s="435"/>
      <c r="R737" s="436"/>
      <c r="S737" s="429">
        <f>+IF(+(L737+M737)&gt;=I737,+M737,+(+I737-L737))</f>
        <v>0</v>
      </c>
      <c r="T737" s="315">
        <f>Q737+R737-S737</f>
        <v>0</v>
      </c>
      <c r="U737" s="436"/>
      <c r="V737" s="436"/>
      <c r="W737" s="253"/>
      <c r="X737" s="313">
        <f>T737-U737-V737-W737</f>
        <v>0</v>
      </c>
    </row>
    <row r="738" spans="2:24" ht="18.75">
      <c r="B738" s="175"/>
      <c r="C738" s="180">
        <v>5702</v>
      </c>
      <c r="D738" s="181" t="s">
        <v>1022</v>
      </c>
      <c r="E738" s="705"/>
      <c r="F738" s="592">
        <v>0</v>
      </c>
      <c r="G738" s="592">
        <v>0</v>
      </c>
      <c r="H738" s="592">
        <v>0</v>
      </c>
      <c r="I738" s="476">
        <f>F738+G738+H738</f>
        <v>0</v>
      </c>
      <c r="J738" s="243">
        <f t="shared" si="146"/>
      </c>
      <c r="K738" s="244"/>
      <c r="L738" s="435"/>
      <c r="M738" s="436"/>
      <c r="N738" s="330">
        <f>I738</f>
        <v>0</v>
      </c>
      <c r="O738" s="424">
        <f>L738+M738-N738</f>
        <v>0</v>
      </c>
      <c r="P738" s="244"/>
      <c r="Q738" s="435"/>
      <c r="R738" s="436"/>
      <c r="S738" s="429">
        <f>+IF(+(L738+M738)&gt;=I738,+M738,+(+I738-L738))</f>
        <v>0</v>
      </c>
      <c r="T738" s="315">
        <f>Q738+R738-S738</f>
        <v>0</v>
      </c>
      <c r="U738" s="436"/>
      <c r="V738" s="436"/>
      <c r="W738" s="253"/>
      <c r="X738" s="313">
        <f>T738-U738-V738-W738</f>
        <v>0</v>
      </c>
    </row>
    <row r="739" spans="2:24" ht="18.75">
      <c r="B739" s="136"/>
      <c r="C739" s="182">
        <v>4071</v>
      </c>
      <c r="D739" s="464" t="s">
        <v>1023</v>
      </c>
      <c r="E739" s="704"/>
      <c r="F739" s="592">
        <v>0</v>
      </c>
      <c r="G739" s="592">
        <v>0</v>
      </c>
      <c r="H739" s="592">
        <v>0</v>
      </c>
      <c r="I739" s="476">
        <f>F739+G739+H739</f>
        <v>0</v>
      </c>
      <c r="J739" s="243">
        <f t="shared" si="146"/>
      </c>
      <c r="K739" s="244"/>
      <c r="L739" s="713"/>
      <c r="M739" s="667"/>
      <c r="N739" s="667"/>
      <c r="O739" s="714"/>
      <c r="P739" s="244"/>
      <c r="Q739" s="663"/>
      <c r="R739" s="667"/>
      <c r="S739" s="667"/>
      <c r="T739" s="667"/>
      <c r="U739" s="667"/>
      <c r="V739" s="667"/>
      <c r="W739" s="711"/>
      <c r="X739" s="313">
        <f>T739-U739-V739-W739</f>
        <v>0</v>
      </c>
    </row>
    <row r="740" spans="2:24" ht="15.75">
      <c r="B740" s="173"/>
      <c r="C740" s="183"/>
      <c r="D740" s="334"/>
      <c r="E740" s="706"/>
      <c r="F740" s="248"/>
      <c r="G740" s="248"/>
      <c r="H740" s="248"/>
      <c r="I740" s="249"/>
      <c r="J740" s="243">
        <f t="shared" si="146"/>
      </c>
      <c r="K740" s="244"/>
      <c r="L740" s="437"/>
      <c r="M740" s="438"/>
      <c r="N740" s="323"/>
      <c r="O740" s="324"/>
      <c r="P740" s="244"/>
      <c r="Q740" s="437"/>
      <c r="R740" s="438"/>
      <c r="S740" s="323"/>
      <c r="T740" s="323"/>
      <c r="U740" s="438"/>
      <c r="V740" s="323"/>
      <c r="W740" s="324"/>
      <c r="X740" s="324"/>
    </row>
    <row r="741" spans="2:24" ht="18.75">
      <c r="B741" s="699">
        <v>98</v>
      </c>
      <c r="C741" s="941" t="s">
        <v>1024</v>
      </c>
      <c r="D741" s="942"/>
      <c r="E741" s="687"/>
      <c r="F741" s="690"/>
      <c r="G741" s="691"/>
      <c r="H741" s="691"/>
      <c r="I741" s="692">
        <f>F741+G741+H741</f>
        <v>0</v>
      </c>
      <c r="J741" s="243">
        <f t="shared" si="146"/>
      </c>
      <c r="K741" s="244"/>
      <c r="L741" s="428"/>
      <c r="M741" s="254"/>
      <c r="N741" s="317">
        <f>I741</f>
        <v>0</v>
      </c>
      <c r="O741" s="424">
        <f>L741+M741-N741</f>
        <v>0</v>
      </c>
      <c r="P741" s="244"/>
      <c r="Q741" s="428"/>
      <c r="R741" s="254"/>
      <c r="S741" s="429">
        <f>+IF(+(L741+M741)&gt;=I741,+M741,+(+I741-L741))</f>
        <v>0</v>
      </c>
      <c r="T741" s="315">
        <f>Q741+R741-S741</f>
        <v>0</v>
      </c>
      <c r="U741" s="254"/>
      <c r="V741" s="254"/>
      <c r="W741" s="253"/>
      <c r="X741" s="313">
        <f>T741-U741-V741-W741</f>
        <v>0</v>
      </c>
    </row>
    <row r="742" spans="2:24" ht="15.75">
      <c r="B742" s="184"/>
      <c r="C742" s="335" t="s">
        <v>1025</v>
      </c>
      <c r="D742" s="336"/>
      <c r="E742" s="395"/>
      <c r="F742" s="395"/>
      <c r="G742" s="395"/>
      <c r="H742" s="395"/>
      <c r="I742" s="337"/>
      <c r="J742" s="243">
        <f t="shared" si="146"/>
      </c>
      <c r="K742" s="244"/>
      <c r="L742" s="338"/>
      <c r="M742" s="339"/>
      <c r="N742" s="339"/>
      <c r="O742" s="340"/>
      <c r="P742" s="244"/>
      <c r="Q742" s="338"/>
      <c r="R742" s="339"/>
      <c r="S742" s="339"/>
      <c r="T742" s="339"/>
      <c r="U742" s="339"/>
      <c r="V742" s="339"/>
      <c r="W742" s="340"/>
      <c r="X742" s="340"/>
    </row>
    <row r="743" spans="2:24" ht="15.75">
      <c r="B743" s="184"/>
      <c r="C743" s="341" t="s">
        <v>1026</v>
      </c>
      <c r="D743" s="334"/>
      <c r="E743" s="384"/>
      <c r="F743" s="384"/>
      <c r="G743" s="384"/>
      <c r="H743" s="384"/>
      <c r="I743" s="307"/>
      <c r="J743" s="243">
        <f t="shared" si="146"/>
      </c>
      <c r="K743" s="244"/>
      <c r="L743" s="342"/>
      <c r="M743" s="343"/>
      <c r="N743" s="343"/>
      <c r="O743" s="344"/>
      <c r="P743" s="244"/>
      <c r="Q743" s="342"/>
      <c r="R743" s="343"/>
      <c r="S743" s="343"/>
      <c r="T743" s="343"/>
      <c r="U743" s="343"/>
      <c r="V743" s="343"/>
      <c r="W743" s="344"/>
      <c r="X743" s="344"/>
    </row>
    <row r="744" spans="2:24" ht="15.75">
      <c r="B744" s="185"/>
      <c r="C744" s="345" t="s">
        <v>1691</v>
      </c>
      <c r="D744" s="346"/>
      <c r="E744" s="396"/>
      <c r="F744" s="396"/>
      <c r="G744" s="396"/>
      <c r="H744" s="396"/>
      <c r="I744" s="309"/>
      <c r="J744" s="243">
        <f t="shared" si="146"/>
      </c>
      <c r="K744" s="244"/>
      <c r="L744" s="347"/>
      <c r="M744" s="348"/>
      <c r="N744" s="348"/>
      <c r="O744" s="349"/>
      <c r="P744" s="244"/>
      <c r="Q744" s="347"/>
      <c r="R744" s="348"/>
      <c r="S744" s="348"/>
      <c r="T744" s="348"/>
      <c r="U744" s="348"/>
      <c r="V744" s="348"/>
      <c r="W744" s="349"/>
      <c r="X744" s="349"/>
    </row>
    <row r="745" spans="2:24" ht="18.75">
      <c r="B745" s="607"/>
      <c r="C745" s="608" t="s">
        <v>1245</v>
      </c>
      <c r="D745" s="609" t="s">
        <v>1027</v>
      </c>
      <c r="E745" s="700"/>
      <c r="F745" s="700">
        <f>SUM(F630,F633,F639,F647,F648,F666,F670,F676,F679,F680,F681,F682,F683,F692,F698,F699,F700,F701,F708,F712,F713,F714,F715,F718,F719,F727,F730,F731,F736)+F741</f>
        <v>1531383</v>
      </c>
      <c r="G745" s="700">
        <f>SUM(G630,G633,G639,G647,G648,G666,G670,G676,G679,G680,G681,G682,G683,G692,G698,G699,G700,G701,G708,G712,G713,G714,G715,G718,G719,G727,G730,G731,G736)+G741</f>
        <v>0</v>
      </c>
      <c r="H745" s="700">
        <f>SUM(H630,H633,H639,H647,H648,H666,H670,H676,H679,H680,H681,H682,H683,H692,H698,H699,H700,H701,H708,H712,H713,H714,H715,H718,H719,H727,H730,H731,H736)+H741</f>
        <v>197393</v>
      </c>
      <c r="I745" s="700">
        <f>SUM(I630,I633,I639,I647,I648,I666,I670,I676,I679,I680,I681,I682,I683,I692,I698,I699,I700,I701,I708,I712,I713,I714,I715,I718,I719,I727,I730,I731,I736)+I741</f>
        <v>1728776</v>
      </c>
      <c r="J745" s="243">
        <f t="shared" si="146"/>
        <v>1</v>
      </c>
      <c r="K745" s="439" t="str">
        <f>LEFT(C627,1)</f>
        <v>3</v>
      </c>
      <c r="L745" s="276">
        <f>SUM(L630,L633,L639,L647,L648,L666,L670,L676,L679,L680,L681,L682,L683,L692,L698,L699,L700,L701,L708,L712,L713,L714,L715,L718,L719,L727,L730,L731,L736)+L741</f>
        <v>0</v>
      </c>
      <c r="M745" s="276">
        <f>SUM(M630,M633,M639,M647,M648,M666,M670,M676,M679,M680,M681,M682,M683,M692,M698,M699,M700,M701,M708,M712,M713,M714,M715,M718,M719,M727,M730,M731,M736)+M741</f>
        <v>0</v>
      </c>
      <c r="N745" s="276">
        <f>SUM(N630,N633,N639,N647,N648,N666,N670,N676,N679,N680,N681,N682,N683,N692,N698,N699,N700,N701,N708,N712,N713,N714,N715,N718,N719,N727,N730,N731,N736)+N741</f>
        <v>1728776</v>
      </c>
      <c r="O745" s="276">
        <f>SUM(O630,O633,O639,O647,O648,O666,O670,O676,O679,O680,O681,O682,O683,O692,O698,O699,O700,O701,O708,O712,O713,O714,O715,O718,O719,O727,O730,O731,O736)+O741</f>
        <v>-1728776</v>
      </c>
      <c r="P745" s="222"/>
      <c r="Q745" s="276">
        <f aca="true" t="shared" si="149" ref="Q745:W745">SUM(Q630,Q633,Q639,Q647,Q648,Q666,Q670,Q676,Q679,Q680,Q681,Q682,Q683,Q692,Q698,Q699,Q700,Q701,Q708,Q712,Q713,Q714,Q715,Q718,Q719,Q727,Q730,Q731,Q736)+Q741</f>
        <v>0</v>
      </c>
      <c r="R745" s="276">
        <f t="shared" si="149"/>
        <v>0</v>
      </c>
      <c r="S745" s="276">
        <f t="shared" si="149"/>
        <v>197393</v>
      </c>
      <c r="T745" s="276">
        <f t="shared" si="149"/>
        <v>-197393</v>
      </c>
      <c r="U745" s="276">
        <f t="shared" si="149"/>
        <v>0</v>
      </c>
      <c r="V745" s="276">
        <f t="shared" si="149"/>
        <v>0</v>
      </c>
      <c r="W745" s="276">
        <f t="shared" si="149"/>
        <v>0</v>
      </c>
      <c r="X745" s="313">
        <f>T745-U745-V745-W745</f>
        <v>-197393</v>
      </c>
    </row>
    <row r="746" spans="2:16" ht="15.75">
      <c r="B746" s="554" t="s">
        <v>32</v>
      </c>
      <c r="C746" s="186"/>
      <c r="I746" s="219"/>
      <c r="J746" s="221">
        <f>J745</f>
        <v>1</v>
      </c>
      <c r="P746"/>
    </row>
    <row r="747" spans="2:24" ht="15.75">
      <c r="B747" s="392"/>
      <c r="C747" s="392"/>
      <c r="D747" s="393"/>
      <c r="E747" s="392"/>
      <c r="F747" s="392"/>
      <c r="G747" s="392"/>
      <c r="H747" s="392"/>
      <c r="I747" s="394"/>
      <c r="J747" s="221">
        <f>J745</f>
        <v>1</v>
      </c>
      <c r="L747" s="392"/>
      <c r="M747" s="392"/>
      <c r="N747" s="394"/>
      <c r="O747" s="394"/>
      <c r="P747" s="394"/>
      <c r="Q747" s="392"/>
      <c r="R747" s="392"/>
      <c r="S747" s="394"/>
      <c r="T747" s="394"/>
      <c r="U747" s="392"/>
      <c r="V747" s="394"/>
      <c r="W747" s="394"/>
      <c r="X747" s="394"/>
    </row>
    <row r="748" spans="2:10" ht="18.75">
      <c r="B748" s="402"/>
      <c r="C748" s="402"/>
      <c r="D748" s="402"/>
      <c r="E748" s="402"/>
      <c r="F748" s="402"/>
      <c r="G748" s="402"/>
      <c r="H748" s="402"/>
      <c r="I748" s="484"/>
      <c r="J748" s="440">
        <f>(IF(E745&lt;&gt;0,$G$2,IF(I745&lt;&gt;0,$G$2,"")))</f>
        <v>0</v>
      </c>
    </row>
    <row r="749" spans="2:10" ht="18.75">
      <c r="B749" s="402"/>
      <c r="C749" s="402"/>
      <c r="D749" s="474"/>
      <c r="E749" s="402"/>
      <c r="F749" s="402"/>
      <c r="G749" s="402"/>
      <c r="H749" s="402"/>
      <c r="I749" s="484"/>
      <c r="J749" s="440">
        <f>(IF(E746&lt;&gt;0,$G$2,IF(I746&lt;&gt;0,$G$2,"")))</f>
      </c>
    </row>
  </sheetData>
  <sheetProtection password="81B0" sheet="1"/>
  <mergeCells count="171">
    <mergeCell ref="B614:D614"/>
    <mergeCell ref="B616:D616"/>
    <mergeCell ref="B619:D619"/>
    <mergeCell ref="C670:D670"/>
    <mergeCell ref="C648:D648"/>
    <mergeCell ref="C679:D679"/>
    <mergeCell ref="C676:D676"/>
    <mergeCell ref="T623:T624"/>
    <mergeCell ref="Q623:Q624"/>
    <mergeCell ref="R623:R624"/>
    <mergeCell ref="C666:D666"/>
    <mergeCell ref="C633:D633"/>
    <mergeCell ref="C639:D639"/>
    <mergeCell ref="C647:D647"/>
    <mergeCell ref="N623:N624"/>
    <mergeCell ref="S623:S624"/>
    <mergeCell ref="L623:L624"/>
    <mergeCell ref="C718:D718"/>
    <mergeCell ref="C736:D736"/>
    <mergeCell ref="C683:D683"/>
    <mergeCell ref="C730:D730"/>
    <mergeCell ref="C731:D731"/>
    <mergeCell ref="C701:D701"/>
    <mergeCell ref="C712:D712"/>
    <mergeCell ref="M623:M624"/>
    <mergeCell ref="O623:O624"/>
    <mergeCell ref="F623:I623"/>
    <mergeCell ref="C708:D708"/>
    <mergeCell ref="C630:D630"/>
    <mergeCell ref="C680:D680"/>
    <mergeCell ref="C681:D681"/>
    <mergeCell ref="C682:D682"/>
    <mergeCell ref="C741:D741"/>
    <mergeCell ref="C719:D719"/>
    <mergeCell ref="C692:D692"/>
    <mergeCell ref="C698:D698"/>
    <mergeCell ref="C699:D699"/>
    <mergeCell ref="C700:D700"/>
    <mergeCell ref="C714:D714"/>
    <mergeCell ref="C713:D713"/>
    <mergeCell ref="C715:D715"/>
    <mergeCell ref="C727:D727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65:D265"/>
    <mergeCell ref="C269:D269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G92 E389:H390 F378 F376 F405:G405 E397:H398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G376:G377 F549:G556 F562:G563 F105:F106 H170:I170 F170 F25:F27 F114:G115 H113:H120 F66:H73 E400:H401 F425:G425 F520:G520 H75:H89 F84:F88 H91:H92 E410:E411 H410:H411 E403:E405 H403:H405 E392:E395 H392:H395 H376:H382 F380:G382 E376:E382 F394:G395 H587:H590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G91 H108 H112 H121 H125 H142 H151 G25 F28:H28 F33:H33 F39:H39 F47:H47 G52:G57 G74:G75 F65:H65 E59:E168 G85:G88 F61:H61 H74 F139:G160 H139 F102:F104 F90:F92 F131:F136 H137 E24:E57 E170 G170 G90:H90 F107:F113 F77:G83 G131:G137 F94:H94 F89:G89 G95:G113 F116:G121 F125:G130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">
      <formula1>0</formula1>
    </dataValidation>
    <dataValidation type="whole" operator="lessThanOrEqual" allowBlank="1" showInputMessage="1" showErrorMessage="1" error="Въвежда се цяло отрицателно число!" sqref="F122:G124 F161:G168">
      <formula1>0</formula1>
    </dataValidation>
    <dataValidation type="whole" operator="lessThanOrEqual" allowBlank="1" showInputMessage="1" showErrorMessage="1" error="Въвежда се цяло отрицателно число!" sqref="F589:G5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G4">
      <selection activeCell="AF4" sqref="A1:AF16384"/>
    </sheetView>
  </sheetViews>
  <sheetFormatPr defaultColWidth="9.00390625" defaultRowHeight="12.75"/>
  <cols>
    <col min="1" max="1" width="10.25390625" style="398" hidden="1" customWidth="1"/>
    <col min="2" max="2" width="9.75390625" style="398" hidden="1" customWidth="1"/>
    <col min="3" max="3" width="18.125" style="398" hidden="1" customWidth="1"/>
    <col min="4" max="4" width="11.625" style="398" hidden="1" customWidth="1"/>
    <col min="5" max="5" width="13.875" style="398" hidden="1" customWidth="1"/>
    <col min="6" max="6" width="15.625" style="398" hidden="1" customWidth="1"/>
    <col min="7" max="7" width="12.125" style="398" hidden="1" customWidth="1"/>
    <col min="8" max="8" width="12.75390625" style="398" hidden="1" customWidth="1"/>
    <col min="9" max="9" width="7.125" style="399" hidden="1" customWidth="1"/>
    <col min="10" max="10" width="9.125" style="399" hidden="1" customWidth="1"/>
    <col min="11" max="11" width="60.75390625" style="400" hidden="1" customWidth="1"/>
    <col min="12" max="12" width="16.875" style="401" hidden="1" customWidth="1"/>
    <col min="13" max="15" width="15.00390625" style="401" hidden="1" customWidth="1"/>
    <col min="16" max="16" width="15.00390625" style="481" hidden="1" customWidth="1"/>
    <col min="17" max="17" width="2.25390625" style="402" hidden="1" customWidth="1"/>
    <col min="18" max="18" width="1.00390625" style="402" hidden="1" customWidth="1"/>
    <col min="19" max="19" width="18.375" style="403" hidden="1" customWidth="1"/>
    <col min="20" max="20" width="21.75390625" style="402" hidden="1" customWidth="1"/>
    <col min="21" max="21" width="21.75390625" style="403" hidden="1" customWidth="1"/>
    <col min="22" max="22" width="20.00390625" style="402" hidden="1" customWidth="1"/>
    <col min="23" max="23" width="1.625" style="402" hidden="1" customWidth="1"/>
    <col min="24" max="30" width="17.75390625" style="402" hidden="1" customWidth="1"/>
    <col min="31" max="31" width="23.125" style="402" hidden="1" customWidth="1"/>
    <col min="32" max="32" width="9.125" style="402" hidden="1" customWidth="1"/>
    <col min="33" max="16384" width="9.125" style="402" customWidth="1"/>
  </cols>
  <sheetData>
    <row r="1" spans="1:9" ht="12.75">
      <c r="A1" s="398" t="s">
        <v>1053</v>
      </c>
      <c r="B1" s="398">
        <v>137</v>
      </c>
      <c r="I1" s="398"/>
    </row>
    <row r="2" spans="1:9" ht="12.75">
      <c r="A2" s="398" t="s">
        <v>1054</v>
      </c>
      <c r="B2" s="398" t="s">
        <v>1747</v>
      </c>
      <c r="I2" s="398"/>
    </row>
    <row r="3" spans="1:9" ht="12.75">
      <c r="A3" s="398" t="s">
        <v>1055</v>
      </c>
      <c r="B3" s="398" t="s">
        <v>1898</v>
      </c>
      <c r="I3" s="398"/>
    </row>
    <row r="4" spans="1:9" ht="12.75">
      <c r="A4" s="398" t="s">
        <v>1056</v>
      </c>
      <c r="B4" s="398" t="s">
        <v>1746</v>
      </c>
      <c r="I4" s="398"/>
    </row>
    <row r="5" spans="1:3" ht="31.5" customHeight="1">
      <c r="A5" s="398" t="s">
        <v>1057</v>
      </c>
      <c r="B5" s="503"/>
      <c r="C5" s="503"/>
    </row>
    <row r="6" spans="1:2" ht="12.75">
      <c r="A6" s="404"/>
      <c r="B6" s="405"/>
    </row>
    <row r="8" spans="2:9" ht="12.75">
      <c r="B8" s="398" t="s">
        <v>1445</v>
      </c>
      <c r="I8" s="398"/>
    </row>
    <row r="9" ht="12.75">
      <c r="I9" s="398"/>
    </row>
    <row r="10" ht="12.75">
      <c r="I10" s="398"/>
    </row>
    <row r="11" spans="1:31" ht="18">
      <c r="A11" s="398" t="s">
        <v>1446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0" ht="15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8">
        <v>3</v>
      </c>
      <c r="I14" s="931">
        <f>$B$7</f>
        <v>0</v>
      </c>
      <c r="J14" s="932"/>
      <c r="K14" s="932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8">
        <v>4</v>
      </c>
      <c r="I15" s="215"/>
      <c r="J15" s="227"/>
      <c r="K15" s="228"/>
      <c r="L15" s="279" t="s">
        <v>1659</v>
      </c>
      <c r="M15" s="279" t="s">
        <v>1527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8">
        <v>5</v>
      </c>
      <c r="I16" s="933">
        <f>$B$9</f>
        <v>0</v>
      </c>
      <c r="J16" s="934"/>
      <c r="K16" s="935"/>
      <c r="L16" s="578">
        <f>$E$9</f>
        <v>0</v>
      </c>
      <c r="M16" s="579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8">
        <v>8</v>
      </c>
      <c r="I19" s="902">
        <f>$B$12</f>
        <v>0</v>
      </c>
      <c r="J19" s="903"/>
      <c r="K19" s="904"/>
      <c r="L19" s="229" t="s">
        <v>1660</v>
      </c>
      <c r="M19" s="580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8">
        <v>9</v>
      </c>
      <c r="I20" s="581">
        <f>$B$13</f>
        <v>0</v>
      </c>
      <c r="J20" s="215"/>
      <c r="K20" s="216"/>
      <c r="L20" s="281" t="s">
        <v>1661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1662</v>
      </c>
      <c r="Q22" s="221">
        <f>(IF($E145&lt;&gt;0,$J$2,IF($I145&lt;&gt;0,$J$2,"")))</f>
      </c>
      <c r="R22" s="222"/>
      <c r="S22" s="283" t="s">
        <v>91</v>
      </c>
      <c r="T22" s="278"/>
      <c r="U22" s="282"/>
      <c r="V22" s="284" t="s">
        <v>1662</v>
      </c>
      <c r="W22" s="282"/>
      <c r="X22" s="283" t="s">
        <v>92</v>
      </c>
      <c r="Y22" s="278"/>
      <c r="Z22" s="282"/>
      <c r="AA22" s="284" t="s">
        <v>1662</v>
      </c>
      <c r="AB22" s="278"/>
      <c r="AC22" s="282"/>
      <c r="AD22" s="284" t="s">
        <v>1662</v>
      </c>
    </row>
    <row r="23" spans="1:31" ht="18.75" thickBot="1">
      <c r="A23" s="398">
        <v>12</v>
      </c>
      <c r="I23" s="674"/>
      <c r="J23" s="675"/>
      <c r="K23" s="676" t="s">
        <v>1058</v>
      </c>
      <c r="L23" s="677"/>
      <c r="M23" s="952" t="s">
        <v>1463</v>
      </c>
      <c r="N23" s="953"/>
      <c r="O23" s="954"/>
      <c r="P23" s="955"/>
      <c r="Q23" s="221">
        <f>(IF($E145&lt;&gt;0,$J$2,IF($I145&lt;&gt;0,$J$2,"")))</f>
      </c>
      <c r="R23" s="222"/>
      <c r="S23" s="912" t="s">
        <v>1790</v>
      </c>
      <c r="T23" s="912" t="s">
        <v>1791</v>
      </c>
      <c r="U23" s="914" t="s">
        <v>1792</v>
      </c>
      <c r="V23" s="914" t="s">
        <v>93</v>
      </c>
      <c r="W23" s="222"/>
      <c r="X23" s="914" t="s">
        <v>1793</v>
      </c>
      <c r="Y23" s="914" t="s">
        <v>1794</v>
      </c>
      <c r="Z23" s="914" t="s">
        <v>1795</v>
      </c>
      <c r="AA23" s="914" t="s">
        <v>94</v>
      </c>
      <c r="AB23" s="409" t="s">
        <v>95</v>
      </c>
      <c r="AC23" s="410"/>
      <c r="AD23" s="411"/>
      <c r="AE23" s="291"/>
    </row>
    <row r="24" spans="1:31" ht="58.5" customHeight="1" thickBot="1">
      <c r="A24" s="398">
        <v>13</v>
      </c>
      <c r="I24" s="678" t="s">
        <v>1578</v>
      </c>
      <c r="J24" s="679" t="s">
        <v>1663</v>
      </c>
      <c r="K24" s="680" t="s">
        <v>1059</v>
      </c>
      <c r="L24" s="681"/>
      <c r="M24" s="605" t="s">
        <v>1464</v>
      </c>
      <c r="N24" s="605" t="s">
        <v>1465</v>
      </c>
      <c r="O24" s="605" t="s">
        <v>1462</v>
      </c>
      <c r="P24" s="605" t="s">
        <v>1052</v>
      </c>
      <c r="Q24" s="221">
        <f>(IF($E145&lt;&gt;0,$J$2,IF($I145&lt;&gt;0,$J$2,"")))</f>
      </c>
      <c r="R24" s="222"/>
      <c r="S24" s="966"/>
      <c r="T24" s="951"/>
      <c r="U24" s="966"/>
      <c r="V24" s="951"/>
      <c r="W24" s="222"/>
      <c r="X24" s="963"/>
      <c r="Y24" s="963"/>
      <c r="Z24" s="963"/>
      <c r="AA24" s="963"/>
      <c r="AB24" s="412">
        <f>$C$3</f>
        <v>0</v>
      </c>
      <c r="AC24" s="412">
        <f>$C$3+1</f>
        <v>1</v>
      </c>
      <c r="AD24" s="412" t="str">
        <f>CONCATENATE("след ",$C$3+1)</f>
        <v>след 1</v>
      </c>
      <c r="AE24" s="413" t="s">
        <v>96</v>
      </c>
    </row>
    <row r="25" spans="1:31" ht="18.75" thickBot="1">
      <c r="A25" s="398">
        <v>14</v>
      </c>
      <c r="I25" s="506"/>
      <c r="J25" s="397"/>
      <c r="K25" s="295" t="s">
        <v>1247</v>
      </c>
      <c r="L25" s="701"/>
      <c r="M25" s="296"/>
      <c r="N25" s="296"/>
      <c r="O25" s="296"/>
      <c r="P25" s="483"/>
      <c r="Q25" s="221">
        <f>(IF($E145&lt;&gt;0,$J$2,IF($I145&lt;&gt;0,$J$2,"")))</f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4" t="s">
        <v>101</v>
      </c>
      <c r="Y25" s="504" t="s">
        <v>102</v>
      </c>
      <c r="Z25" s="504" t="s">
        <v>103</v>
      </c>
      <c r="AA25" s="504" t="s">
        <v>104</v>
      </c>
      <c r="AB25" s="504" t="s">
        <v>1029</v>
      </c>
      <c r="AC25" s="504" t="s">
        <v>1030</v>
      </c>
      <c r="AD25" s="504" t="s">
        <v>1031</v>
      </c>
      <c r="AE25" s="414" t="s">
        <v>1032</v>
      </c>
    </row>
    <row r="26" spans="1:31" ht="50.25" customHeight="1" thickBot="1">
      <c r="A26" s="398">
        <v>15</v>
      </c>
      <c r="I26" s="236"/>
      <c r="J26" s="511">
        <f>VLOOKUP(K26,OP_LIST2,2,FALSE)</f>
        <v>0</v>
      </c>
      <c r="K26" s="512" t="s">
        <v>947</v>
      </c>
      <c r="L26" s="702"/>
      <c r="M26" s="368"/>
      <c r="N26" s="368"/>
      <c r="O26" s="368"/>
      <c r="P26" s="303"/>
      <c r="Q26" s="221">
        <f>(IF($E145&lt;&gt;0,$J$2,IF($I145&lt;&gt;0,$J$2,"")))</f>
      </c>
      <c r="R26" s="222"/>
      <c r="S26" s="415" t="s">
        <v>1033</v>
      </c>
      <c r="T26" s="415" t="s">
        <v>1033</v>
      </c>
      <c r="U26" s="415" t="s">
        <v>1034</v>
      </c>
      <c r="V26" s="415" t="s">
        <v>1035</v>
      </c>
      <c r="W26" s="222"/>
      <c r="X26" s="415" t="s">
        <v>1033</v>
      </c>
      <c r="Y26" s="415" t="s">
        <v>1033</v>
      </c>
      <c r="Z26" s="415" t="s">
        <v>1060</v>
      </c>
      <c r="AA26" s="415" t="s">
        <v>1037</v>
      </c>
      <c r="AB26" s="415" t="s">
        <v>1033</v>
      </c>
      <c r="AC26" s="415" t="s">
        <v>1033</v>
      </c>
      <c r="AD26" s="415" t="s">
        <v>1033</v>
      </c>
      <c r="AE26" s="306" t="s">
        <v>1038</v>
      </c>
    </row>
    <row r="27" spans="1:31" ht="18.75" thickBot="1">
      <c r="A27" s="398">
        <v>16</v>
      </c>
      <c r="I27" s="510"/>
      <c r="J27" s="513">
        <f>VLOOKUP(K28,EBK_DEIN2,2,FALSE)</f>
        <v>0</v>
      </c>
      <c r="K27" s="505" t="s">
        <v>1447</v>
      </c>
      <c r="L27" s="703"/>
      <c r="M27" s="368"/>
      <c r="N27" s="368"/>
      <c r="O27" s="368"/>
      <c r="P27" s="303"/>
      <c r="Q27" s="221">
        <f>(IF($E145&lt;&gt;0,$J$2,IF($I145&lt;&gt;0,$J$2,"")))</f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02" t="s">
        <v>664</v>
      </c>
      <c r="L28" s="703"/>
      <c r="M28" s="368"/>
      <c r="N28" s="368"/>
      <c r="O28" s="368"/>
      <c r="P28" s="303"/>
      <c r="Q28" s="221">
        <f>(IF($E145&lt;&gt;0,$J$2,IF($I145&lt;&gt;0,$J$2,"")))</f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6"/>
      <c r="AC28" s="344"/>
      <c r="AD28" s="417"/>
      <c r="AE28" s="308"/>
    </row>
    <row r="29" spans="1:31" ht="18.75" thickBot="1">
      <c r="A29" s="398">
        <v>18</v>
      </c>
      <c r="I29" s="354"/>
      <c r="J29" s="238"/>
      <c r="K29" s="292" t="s">
        <v>1061</v>
      </c>
      <c r="L29" s="703"/>
      <c r="M29" s="368"/>
      <c r="N29" s="368"/>
      <c r="O29" s="368"/>
      <c r="P29" s="303"/>
      <c r="Q29" s="221">
        <f>(IF($E145&lt;&gt;0,$J$2,IF($I145&lt;&gt;0,$J$2,"")))</f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682">
        <v>100</v>
      </c>
      <c r="J30" s="956" t="s">
        <v>1248</v>
      </c>
      <c r="K30" s="957"/>
      <c r="L30" s="683"/>
      <c r="M30" s="684">
        <f>SUM(M31:M32)</f>
        <v>0</v>
      </c>
      <c r="N30" s="685">
        <f>SUM(N31:N32)</f>
        <v>0</v>
      </c>
      <c r="O30" s="685">
        <f>SUM(O31:O32)</f>
        <v>0</v>
      </c>
      <c r="P30" s="685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707"/>
      <c r="Y30" s="708"/>
      <c r="Z30" s="709"/>
      <c r="AA30" s="708"/>
      <c r="AB30" s="708"/>
      <c r="AC30" s="708"/>
      <c r="AD30" s="710"/>
      <c r="AE30" s="313">
        <f>AA30-AB30-AC30-AD30</f>
        <v>0</v>
      </c>
    </row>
    <row r="31" spans="1:31" ht="32.25" thickBot="1">
      <c r="A31" s="398">
        <v>20</v>
      </c>
      <c r="I31" s="140"/>
      <c r="J31" s="144">
        <v>101</v>
      </c>
      <c r="K31" s="138" t="s">
        <v>1249</v>
      </c>
      <c r="L31" s="704"/>
      <c r="M31" s="449"/>
      <c r="N31" s="245"/>
      <c r="O31" s="245"/>
      <c r="P31" s="476">
        <f>M31+N31+O31</f>
        <v>0</v>
      </c>
      <c r="Q31" s="243">
        <f t="shared" si="0"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663"/>
      <c r="Y31" s="667"/>
      <c r="Z31" s="667"/>
      <c r="AA31" s="667"/>
      <c r="AB31" s="667"/>
      <c r="AC31" s="667"/>
      <c r="AD31" s="711"/>
      <c r="AE31" s="313">
        <f aca="true" t="shared" si="1" ref="AE31:AE96">AA31-AB31-AC31-AD31</f>
        <v>0</v>
      </c>
    </row>
    <row r="32" spans="1:31" ht="32.25" thickBot="1">
      <c r="A32" s="398">
        <v>21</v>
      </c>
      <c r="I32" s="140"/>
      <c r="J32" s="137">
        <v>102</v>
      </c>
      <c r="K32" s="139" t="s">
        <v>1250</v>
      </c>
      <c r="L32" s="704"/>
      <c r="M32" s="449"/>
      <c r="N32" s="245"/>
      <c r="O32" s="245"/>
      <c r="P32" s="476">
        <f>M32+N32+O32</f>
        <v>0</v>
      </c>
      <c r="Q32" s="243">
        <f t="shared" si="0"/>
      </c>
      <c r="R32" s="244"/>
      <c r="S32" s="423"/>
      <c r="T32" s="252"/>
      <c r="U32" s="315">
        <f>P32</f>
        <v>0</v>
      </c>
      <c r="V32" s="424">
        <f aca="true" t="shared" si="2" ref="V32:V75">S32+T32-U32</f>
        <v>0</v>
      </c>
      <c r="W32" s="244"/>
      <c r="X32" s="663"/>
      <c r="Y32" s="667"/>
      <c r="Z32" s="667"/>
      <c r="AA32" s="667"/>
      <c r="AB32" s="667"/>
      <c r="AC32" s="667"/>
      <c r="AD32" s="711"/>
      <c r="AE32" s="313">
        <f t="shared" si="1"/>
        <v>0</v>
      </c>
    </row>
    <row r="33" spans="1:31" ht="18.75" thickBot="1">
      <c r="A33" s="398">
        <v>22</v>
      </c>
      <c r="I33" s="686">
        <v>200</v>
      </c>
      <c r="J33" s="964" t="s">
        <v>1251</v>
      </c>
      <c r="K33" s="964"/>
      <c r="L33" s="687"/>
      <c r="M33" s="688">
        <f>SUM(M34:M38)</f>
        <v>0</v>
      </c>
      <c r="N33" s="689">
        <f>SUM(N34:N38)</f>
        <v>0</v>
      </c>
      <c r="O33" s="689">
        <f>SUM(O34:O38)</f>
        <v>0</v>
      </c>
      <c r="P33" s="689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665"/>
      <c r="Y33" s="666"/>
      <c r="Z33" s="666"/>
      <c r="AA33" s="666"/>
      <c r="AB33" s="666"/>
      <c r="AC33" s="666"/>
      <c r="AD33" s="712"/>
      <c r="AE33" s="313">
        <f t="shared" si="1"/>
        <v>0</v>
      </c>
    </row>
    <row r="34" spans="1:31" ht="18.75" thickBot="1">
      <c r="A34" s="398">
        <v>23</v>
      </c>
      <c r="I34" s="143"/>
      <c r="J34" s="144">
        <v>201</v>
      </c>
      <c r="K34" s="138" t="s">
        <v>1252</v>
      </c>
      <c r="L34" s="704"/>
      <c r="M34" s="449"/>
      <c r="N34" s="245"/>
      <c r="O34" s="245"/>
      <c r="P34" s="476">
        <f>M34+N34+O34</f>
        <v>0</v>
      </c>
      <c r="Q34" s="243">
        <f t="shared" si="0"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663"/>
      <c r="Y34" s="667"/>
      <c r="Z34" s="667"/>
      <c r="AA34" s="667"/>
      <c r="AB34" s="667"/>
      <c r="AC34" s="667"/>
      <c r="AD34" s="711"/>
      <c r="AE34" s="313">
        <f t="shared" si="1"/>
        <v>0</v>
      </c>
    </row>
    <row r="35" spans="1:31" ht="18.75" thickBot="1">
      <c r="A35" s="398">
        <v>24</v>
      </c>
      <c r="I35" s="136"/>
      <c r="J35" s="137">
        <v>202</v>
      </c>
      <c r="K35" s="145" t="s">
        <v>1253</v>
      </c>
      <c r="L35" s="704"/>
      <c r="M35" s="449"/>
      <c r="N35" s="245"/>
      <c r="O35" s="245"/>
      <c r="P35" s="476">
        <f>M35+N35+O35</f>
        <v>0</v>
      </c>
      <c r="Q35" s="243">
        <f t="shared" si="0"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663"/>
      <c r="Y35" s="667"/>
      <c r="Z35" s="667"/>
      <c r="AA35" s="667"/>
      <c r="AB35" s="667"/>
      <c r="AC35" s="667"/>
      <c r="AD35" s="711"/>
      <c r="AE35" s="313">
        <f t="shared" si="1"/>
        <v>0</v>
      </c>
    </row>
    <row r="36" spans="1:31" ht="32.25" thickBot="1">
      <c r="A36" s="398">
        <v>25</v>
      </c>
      <c r="I36" s="152"/>
      <c r="J36" s="137">
        <v>205</v>
      </c>
      <c r="K36" s="145" t="s">
        <v>904</v>
      </c>
      <c r="L36" s="704"/>
      <c r="M36" s="449"/>
      <c r="N36" s="245"/>
      <c r="O36" s="245"/>
      <c r="P36" s="476">
        <f>M36+N36+O36</f>
        <v>0</v>
      </c>
      <c r="Q36" s="243">
        <f t="shared" si="0"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663"/>
      <c r="Y36" s="667"/>
      <c r="Z36" s="667"/>
      <c r="AA36" s="667"/>
      <c r="AB36" s="667"/>
      <c r="AC36" s="667"/>
      <c r="AD36" s="711"/>
      <c r="AE36" s="313">
        <f t="shared" si="1"/>
        <v>0</v>
      </c>
    </row>
    <row r="37" spans="1:31" ht="32.25" thickBot="1">
      <c r="A37" s="398">
        <v>26</v>
      </c>
      <c r="I37" s="152"/>
      <c r="J37" s="137">
        <v>208</v>
      </c>
      <c r="K37" s="159" t="s">
        <v>905</v>
      </c>
      <c r="L37" s="704"/>
      <c r="M37" s="449"/>
      <c r="N37" s="245"/>
      <c r="O37" s="245"/>
      <c r="P37" s="476">
        <f>M37+N37+O37</f>
        <v>0</v>
      </c>
      <c r="Q37" s="243">
        <f t="shared" si="0"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663"/>
      <c r="Y37" s="667"/>
      <c r="Z37" s="667"/>
      <c r="AA37" s="667"/>
      <c r="AB37" s="667"/>
      <c r="AC37" s="667"/>
      <c r="AD37" s="711"/>
      <c r="AE37" s="313">
        <f t="shared" si="1"/>
        <v>0</v>
      </c>
    </row>
    <row r="38" spans="1:31" ht="18.75" thickBot="1">
      <c r="A38" s="398">
        <v>27</v>
      </c>
      <c r="I38" s="143"/>
      <c r="J38" s="142">
        <v>209</v>
      </c>
      <c r="K38" s="148" t="s">
        <v>906</v>
      </c>
      <c r="L38" s="704"/>
      <c r="M38" s="449"/>
      <c r="N38" s="245"/>
      <c r="O38" s="245"/>
      <c r="P38" s="476">
        <f>M38+N38+O38</f>
        <v>0</v>
      </c>
      <c r="Q38" s="243">
        <f t="shared" si="0"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663"/>
      <c r="Y38" s="667"/>
      <c r="Z38" s="667"/>
      <c r="AA38" s="667"/>
      <c r="AB38" s="667"/>
      <c r="AC38" s="667"/>
      <c r="AD38" s="711"/>
      <c r="AE38" s="313">
        <f t="shared" si="1"/>
        <v>0</v>
      </c>
    </row>
    <row r="39" spans="1:31" ht="18.75" thickBot="1">
      <c r="A39" s="398">
        <v>28</v>
      </c>
      <c r="I39" s="686">
        <v>500</v>
      </c>
      <c r="J39" s="965" t="s">
        <v>206</v>
      </c>
      <c r="K39" s="965"/>
      <c r="L39" s="687"/>
      <c r="M39" s="688">
        <f>SUM(M40:M46)</f>
        <v>0</v>
      </c>
      <c r="N39" s="689">
        <f>SUM(N40:N46)</f>
        <v>0</v>
      </c>
      <c r="O39" s="689">
        <f>SUM(O40:O46)</f>
        <v>0</v>
      </c>
      <c r="P39" s="689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665"/>
      <c r="Y39" s="666"/>
      <c r="Z39" s="667"/>
      <c r="AA39" s="666"/>
      <c r="AB39" s="666"/>
      <c r="AC39" s="666"/>
      <c r="AD39" s="712"/>
      <c r="AE39" s="313">
        <f t="shared" si="1"/>
        <v>0</v>
      </c>
    </row>
    <row r="40" spans="1:31" ht="32.25" thickBot="1">
      <c r="A40" s="398">
        <v>29</v>
      </c>
      <c r="I40" s="143"/>
      <c r="J40" s="160">
        <v>551</v>
      </c>
      <c r="K40" s="456" t="s">
        <v>207</v>
      </c>
      <c r="L40" s="704"/>
      <c r="M40" s="449"/>
      <c r="N40" s="245"/>
      <c r="O40" s="245"/>
      <c r="P40" s="476">
        <f aca="true" t="shared" si="3" ref="P40:P47">M40+N40+O40</f>
        <v>0</v>
      </c>
      <c r="Q40" s="243">
        <f t="shared" si="0"/>
      </c>
      <c r="R40" s="244"/>
      <c r="S40" s="423"/>
      <c r="T40" s="252"/>
      <c r="U40" s="315">
        <f aca="true" t="shared" si="4" ref="U40:U47">P40</f>
        <v>0</v>
      </c>
      <c r="V40" s="424">
        <f t="shared" si="2"/>
        <v>0</v>
      </c>
      <c r="W40" s="244"/>
      <c r="X40" s="663"/>
      <c r="Y40" s="667"/>
      <c r="Z40" s="667"/>
      <c r="AA40" s="667"/>
      <c r="AB40" s="667"/>
      <c r="AC40" s="667"/>
      <c r="AD40" s="711"/>
      <c r="AE40" s="313">
        <f t="shared" si="1"/>
        <v>0</v>
      </c>
    </row>
    <row r="41" spans="1:31" ht="32.25" thickBot="1">
      <c r="A41" s="398">
        <v>30</v>
      </c>
      <c r="I41" s="143"/>
      <c r="J41" s="161">
        <v>552</v>
      </c>
      <c r="K41" s="457" t="s">
        <v>208</v>
      </c>
      <c r="L41" s="704"/>
      <c r="M41" s="449"/>
      <c r="N41" s="245"/>
      <c r="O41" s="245"/>
      <c r="P41" s="476">
        <f t="shared" si="3"/>
        <v>0</v>
      </c>
      <c r="Q41" s="243">
        <f t="shared" si="0"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663"/>
      <c r="Y41" s="667"/>
      <c r="Z41" s="667"/>
      <c r="AA41" s="667"/>
      <c r="AB41" s="667"/>
      <c r="AC41" s="667"/>
      <c r="AD41" s="711"/>
      <c r="AE41" s="313">
        <f t="shared" si="1"/>
        <v>0</v>
      </c>
    </row>
    <row r="42" spans="1:31" ht="18.75" thickBot="1">
      <c r="A42" s="398">
        <v>31</v>
      </c>
      <c r="I42" s="143"/>
      <c r="J42" s="161">
        <v>558</v>
      </c>
      <c r="K42" s="457" t="s">
        <v>1679</v>
      </c>
      <c r="L42" s="704"/>
      <c r="M42" s="592">
        <v>0</v>
      </c>
      <c r="N42" s="592">
        <v>0</v>
      </c>
      <c r="O42" s="592">
        <v>0</v>
      </c>
      <c r="P42" s="476">
        <f>M42+N42+O42</f>
        <v>0</v>
      </c>
      <c r="Q42" s="243">
        <f t="shared" si="0"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663"/>
      <c r="Y42" s="667"/>
      <c r="Z42" s="667"/>
      <c r="AA42" s="667"/>
      <c r="AB42" s="667"/>
      <c r="AC42" s="667"/>
      <c r="AD42" s="711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209</v>
      </c>
      <c r="L43" s="704"/>
      <c r="M43" s="449"/>
      <c r="N43" s="245"/>
      <c r="O43" s="245"/>
      <c r="P43" s="476">
        <f t="shared" si="3"/>
        <v>0</v>
      </c>
      <c r="Q43" s="243">
        <f t="shared" si="0"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663"/>
      <c r="Y43" s="667"/>
      <c r="Z43" s="667"/>
      <c r="AA43" s="667"/>
      <c r="AB43" s="667"/>
      <c r="AC43" s="667"/>
      <c r="AD43" s="711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210</v>
      </c>
      <c r="L44" s="704"/>
      <c r="M44" s="449"/>
      <c r="N44" s="245"/>
      <c r="O44" s="245"/>
      <c r="P44" s="476">
        <f t="shared" si="3"/>
        <v>0</v>
      </c>
      <c r="Q44" s="243">
        <f t="shared" si="0"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663"/>
      <c r="Y44" s="667"/>
      <c r="Z44" s="667"/>
      <c r="AA44" s="667"/>
      <c r="AB44" s="667"/>
      <c r="AC44" s="667"/>
      <c r="AD44" s="711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1684</v>
      </c>
      <c r="L45" s="704"/>
      <c r="M45" s="592">
        <v>0</v>
      </c>
      <c r="N45" s="592">
        <v>0</v>
      </c>
      <c r="O45" s="592">
        <v>0</v>
      </c>
      <c r="P45" s="476">
        <f>M45+N45+O45</f>
        <v>0</v>
      </c>
      <c r="Q45" s="243">
        <f t="shared" si="0"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663"/>
      <c r="Y45" s="667"/>
      <c r="Z45" s="667"/>
      <c r="AA45" s="667"/>
      <c r="AB45" s="667"/>
      <c r="AC45" s="667"/>
      <c r="AD45" s="711"/>
      <c r="AE45" s="313">
        <f>AA45-AB45-AC45-AD45</f>
        <v>0</v>
      </c>
    </row>
    <row r="46" spans="1:31" ht="32.25" thickBot="1">
      <c r="A46" s="398">
        <v>35</v>
      </c>
      <c r="I46" s="143"/>
      <c r="J46" s="162">
        <v>590</v>
      </c>
      <c r="K46" s="459" t="s">
        <v>211</v>
      </c>
      <c r="L46" s="704"/>
      <c r="M46" s="449"/>
      <c r="N46" s="245"/>
      <c r="O46" s="245"/>
      <c r="P46" s="476">
        <f t="shared" si="3"/>
        <v>0</v>
      </c>
      <c r="Q46" s="243">
        <f t="shared" si="0"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663"/>
      <c r="Y46" s="667"/>
      <c r="Z46" s="667"/>
      <c r="AA46" s="667"/>
      <c r="AB46" s="667"/>
      <c r="AC46" s="667"/>
      <c r="AD46" s="711"/>
      <c r="AE46" s="313">
        <f t="shared" si="1"/>
        <v>0</v>
      </c>
    </row>
    <row r="47" spans="1:31" ht="18.75" customHeight="1" thickBot="1">
      <c r="A47" s="398">
        <v>36</v>
      </c>
      <c r="I47" s="686">
        <v>800</v>
      </c>
      <c r="J47" s="965" t="s">
        <v>1062</v>
      </c>
      <c r="K47" s="965"/>
      <c r="L47" s="687"/>
      <c r="M47" s="690"/>
      <c r="N47" s="691"/>
      <c r="O47" s="691"/>
      <c r="P47" s="692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665"/>
      <c r="Y47" s="666"/>
      <c r="Z47" s="667"/>
      <c r="AA47" s="667"/>
      <c r="AB47" s="666"/>
      <c r="AC47" s="667"/>
      <c r="AD47" s="711"/>
      <c r="AE47" s="313">
        <f t="shared" si="1"/>
        <v>0</v>
      </c>
    </row>
    <row r="48" spans="1:31" ht="18.75" thickBot="1">
      <c r="A48" s="398">
        <v>37</v>
      </c>
      <c r="I48" s="686">
        <v>1000</v>
      </c>
      <c r="J48" s="967" t="s">
        <v>213</v>
      </c>
      <c r="K48" s="967"/>
      <c r="L48" s="687"/>
      <c r="M48" s="688">
        <f>SUM(M49:M65)</f>
        <v>0</v>
      </c>
      <c r="N48" s="689">
        <f>SUM(N49:N65)</f>
        <v>0</v>
      </c>
      <c r="O48" s="689">
        <f>SUM(O49:O65)</f>
        <v>0</v>
      </c>
      <c r="P48" s="689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214</v>
      </c>
      <c r="L49" s="704"/>
      <c r="M49" s="449"/>
      <c r="N49" s="245"/>
      <c r="O49" s="245"/>
      <c r="P49" s="476">
        <f aca="true" t="shared" si="6" ref="P49:P65">M49+N49+O49</f>
        <v>0</v>
      </c>
      <c r="Q49" s="243">
        <f t="shared" si="0"/>
      </c>
      <c r="R49" s="244"/>
      <c r="S49" s="423"/>
      <c r="T49" s="252"/>
      <c r="U49" s="315">
        <f aca="true" t="shared" si="7" ref="U49:U65">P49</f>
        <v>0</v>
      </c>
      <c r="V49" s="424">
        <f t="shared" si="2"/>
        <v>0</v>
      </c>
      <c r="W49" s="244"/>
      <c r="X49" s="423"/>
      <c r="Y49" s="252"/>
      <c r="Z49" s="429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215</v>
      </c>
      <c r="L50" s="704"/>
      <c r="M50" s="449"/>
      <c r="N50" s="245"/>
      <c r="O50" s="245"/>
      <c r="P50" s="476">
        <f t="shared" si="6"/>
        <v>0</v>
      </c>
      <c r="Q50" s="243">
        <f t="shared" si="0"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8">
        <v>40</v>
      </c>
      <c r="E51" s="427"/>
      <c r="I51" s="136"/>
      <c r="J51" s="137">
        <v>1013</v>
      </c>
      <c r="K51" s="145" t="s">
        <v>216</v>
      </c>
      <c r="L51" s="704"/>
      <c r="M51" s="449"/>
      <c r="N51" s="245"/>
      <c r="O51" s="245"/>
      <c r="P51" s="476">
        <f t="shared" si="6"/>
        <v>0</v>
      </c>
      <c r="Q51" s="243">
        <f t="shared" si="0"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8">
        <v>41</v>
      </c>
      <c r="E52" s="427"/>
      <c r="I52" s="136"/>
      <c r="J52" s="137">
        <v>1014</v>
      </c>
      <c r="K52" s="145" t="s">
        <v>217</v>
      </c>
      <c r="L52" s="704"/>
      <c r="M52" s="449"/>
      <c r="N52" s="245"/>
      <c r="O52" s="245"/>
      <c r="P52" s="476">
        <f t="shared" si="6"/>
        <v>0</v>
      </c>
      <c r="Q52" s="243">
        <f t="shared" si="0"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8">
        <v>42</v>
      </c>
      <c r="E53" s="427"/>
      <c r="I53" s="136"/>
      <c r="J53" s="137">
        <v>1015</v>
      </c>
      <c r="K53" s="145" t="s">
        <v>218</v>
      </c>
      <c r="L53" s="704"/>
      <c r="M53" s="449"/>
      <c r="N53" s="245"/>
      <c r="O53" s="245"/>
      <c r="P53" s="476">
        <f t="shared" si="6"/>
        <v>0</v>
      </c>
      <c r="Q53" s="243">
        <f t="shared" si="0"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8">
        <v>43</v>
      </c>
      <c r="E54" s="427"/>
      <c r="I54" s="136"/>
      <c r="J54" s="137">
        <v>1016</v>
      </c>
      <c r="K54" s="145" t="s">
        <v>219</v>
      </c>
      <c r="L54" s="704"/>
      <c r="M54" s="449"/>
      <c r="N54" s="245"/>
      <c r="O54" s="245"/>
      <c r="P54" s="476">
        <f t="shared" si="6"/>
        <v>0</v>
      </c>
      <c r="Q54" s="243">
        <f t="shared" si="0"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8">
        <v>44</v>
      </c>
      <c r="E55" s="427"/>
      <c r="I55" s="140"/>
      <c r="J55" s="164">
        <v>1020</v>
      </c>
      <c r="K55" s="165" t="s">
        <v>220</v>
      </c>
      <c r="L55" s="704"/>
      <c r="M55" s="449"/>
      <c r="N55" s="245"/>
      <c r="O55" s="245"/>
      <c r="P55" s="476">
        <f t="shared" si="6"/>
        <v>0</v>
      </c>
      <c r="Q55" s="243">
        <f t="shared" si="0"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8">
        <v>45</v>
      </c>
      <c r="E56" s="427"/>
      <c r="I56" s="136"/>
      <c r="J56" s="137">
        <v>1030</v>
      </c>
      <c r="K56" s="145" t="s">
        <v>221</v>
      </c>
      <c r="L56" s="704"/>
      <c r="M56" s="449"/>
      <c r="N56" s="245"/>
      <c r="O56" s="245"/>
      <c r="P56" s="476">
        <f t="shared" si="6"/>
        <v>0</v>
      </c>
      <c r="Q56" s="243">
        <f t="shared" si="0"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8">
        <v>46</v>
      </c>
      <c r="E57" s="427"/>
      <c r="I57" s="136"/>
      <c r="J57" s="164">
        <v>1051</v>
      </c>
      <c r="K57" s="167" t="s">
        <v>222</v>
      </c>
      <c r="L57" s="704"/>
      <c r="M57" s="449"/>
      <c r="N57" s="245"/>
      <c r="O57" s="245"/>
      <c r="P57" s="476">
        <f t="shared" si="6"/>
        <v>0</v>
      </c>
      <c r="Q57" s="243">
        <f t="shared" si="0"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663"/>
      <c r="Y57" s="667"/>
      <c r="Z57" s="667"/>
      <c r="AA57" s="667"/>
      <c r="AB57" s="667"/>
      <c r="AC57" s="667"/>
      <c r="AD57" s="711"/>
      <c r="AE57" s="313">
        <f t="shared" si="1"/>
        <v>0</v>
      </c>
    </row>
    <row r="58" spans="1:31" ht="18.75" thickBot="1">
      <c r="A58" s="398">
        <v>47</v>
      </c>
      <c r="C58" s="402"/>
      <c r="E58" s="427"/>
      <c r="I58" s="136"/>
      <c r="J58" s="137">
        <v>1052</v>
      </c>
      <c r="K58" s="145" t="s">
        <v>223</v>
      </c>
      <c r="L58" s="704"/>
      <c r="M58" s="449"/>
      <c r="N58" s="245"/>
      <c r="O58" s="245"/>
      <c r="P58" s="476">
        <f t="shared" si="6"/>
        <v>0</v>
      </c>
      <c r="Q58" s="243">
        <f t="shared" si="0"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663"/>
      <c r="Y58" s="667"/>
      <c r="Z58" s="667"/>
      <c r="AA58" s="667"/>
      <c r="AB58" s="667"/>
      <c r="AC58" s="667"/>
      <c r="AD58" s="711"/>
      <c r="AE58" s="313">
        <f t="shared" si="1"/>
        <v>0</v>
      </c>
    </row>
    <row r="59" spans="1:31" ht="18.75" thickBot="1">
      <c r="A59" s="398">
        <v>48</v>
      </c>
      <c r="E59" s="427"/>
      <c r="I59" s="136"/>
      <c r="J59" s="168">
        <v>1053</v>
      </c>
      <c r="K59" s="169" t="s">
        <v>1685</v>
      </c>
      <c r="L59" s="704"/>
      <c r="M59" s="449"/>
      <c r="N59" s="245"/>
      <c r="O59" s="245"/>
      <c r="P59" s="476">
        <f t="shared" si="6"/>
        <v>0</v>
      </c>
      <c r="Q59" s="243">
        <f t="shared" si="0"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663"/>
      <c r="Y59" s="667"/>
      <c r="Z59" s="667"/>
      <c r="AA59" s="667"/>
      <c r="AB59" s="667"/>
      <c r="AC59" s="667"/>
      <c r="AD59" s="711"/>
      <c r="AE59" s="313">
        <f t="shared" si="1"/>
        <v>0</v>
      </c>
    </row>
    <row r="60" spans="1:31" ht="18.75" thickBot="1">
      <c r="A60" s="398">
        <v>49</v>
      </c>
      <c r="E60" s="427"/>
      <c r="I60" s="136"/>
      <c r="J60" s="137">
        <v>1062</v>
      </c>
      <c r="K60" s="139" t="s">
        <v>224</v>
      </c>
      <c r="L60" s="704"/>
      <c r="M60" s="449"/>
      <c r="N60" s="245"/>
      <c r="O60" s="245"/>
      <c r="P60" s="476">
        <f t="shared" si="6"/>
        <v>0</v>
      </c>
      <c r="Q60" s="243">
        <f t="shared" si="0"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8">
        <v>50</v>
      </c>
      <c r="E61" s="427"/>
      <c r="I61" s="136"/>
      <c r="J61" s="137">
        <v>1063</v>
      </c>
      <c r="K61" s="139" t="s">
        <v>225</v>
      </c>
      <c r="L61" s="704"/>
      <c r="M61" s="449"/>
      <c r="N61" s="245"/>
      <c r="O61" s="245"/>
      <c r="P61" s="476">
        <f t="shared" si="6"/>
        <v>0</v>
      </c>
      <c r="Q61" s="243">
        <f t="shared" si="0"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663"/>
      <c r="Y61" s="667"/>
      <c r="Z61" s="667"/>
      <c r="AA61" s="667"/>
      <c r="AB61" s="667"/>
      <c r="AC61" s="667"/>
      <c r="AD61" s="711"/>
      <c r="AE61" s="313">
        <f t="shared" si="1"/>
        <v>0</v>
      </c>
    </row>
    <row r="62" spans="1:31" ht="18.75" thickBot="1">
      <c r="A62" s="398">
        <v>51</v>
      </c>
      <c r="E62" s="427"/>
      <c r="I62" s="136"/>
      <c r="J62" s="168">
        <v>1069</v>
      </c>
      <c r="K62" s="170" t="s">
        <v>226</v>
      </c>
      <c r="L62" s="704"/>
      <c r="M62" s="449"/>
      <c r="N62" s="245"/>
      <c r="O62" s="245"/>
      <c r="P62" s="476">
        <f t="shared" si="6"/>
        <v>0</v>
      </c>
      <c r="Q62" s="243">
        <f t="shared" si="0"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8">
        <v>52</v>
      </c>
      <c r="E63" s="427"/>
      <c r="I63" s="140"/>
      <c r="J63" s="137">
        <v>1091</v>
      </c>
      <c r="K63" s="145" t="s">
        <v>227</v>
      </c>
      <c r="L63" s="704"/>
      <c r="M63" s="449"/>
      <c r="N63" s="245"/>
      <c r="O63" s="245"/>
      <c r="P63" s="476">
        <f t="shared" si="6"/>
        <v>0</v>
      </c>
      <c r="Q63" s="243">
        <f t="shared" si="0"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8">
        <v>53</v>
      </c>
      <c r="E64" s="427"/>
      <c r="I64" s="136"/>
      <c r="J64" s="137">
        <v>1092</v>
      </c>
      <c r="K64" s="145" t="s">
        <v>355</v>
      </c>
      <c r="L64" s="704"/>
      <c r="M64" s="449"/>
      <c r="N64" s="245"/>
      <c r="O64" s="245"/>
      <c r="P64" s="476">
        <f t="shared" si="6"/>
        <v>0</v>
      </c>
      <c r="Q64" s="243">
        <f aca="true" t="shared" si="10" ref="Q64:Q96">(IF($E64&lt;&gt;0,$J$2,IF($I64&lt;&gt;0,$J$2,"")))</f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663"/>
      <c r="Y64" s="667"/>
      <c r="Z64" s="667"/>
      <c r="AA64" s="667"/>
      <c r="AB64" s="667"/>
      <c r="AC64" s="667"/>
      <c r="AD64" s="711"/>
      <c r="AE64" s="313">
        <f t="shared" si="1"/>
        <v>0</v>
      </c>
    </row>
    <row r="65" spans="1:31" ht="30.75" thickBot="1">
      <c r="A65" s="398">
        <v>54</v>
      </c>
      <c r="E65" s="427"/>
      <c r="I65" s="136"/>
      <c r="J65" s="142">
        <v>1098</v>
      </c>
      <c r="K65" s="146" t="s">
        <v>228</v>
      </c>
      <c r="L65" s="704"/>
      <c r="M65" s="449"/>
      <c r="N65" s="245"/>
      <c r="O65" s="245"/>
      <c r="P65" s="476">
        <f t="shared" si="6"/>
        <v>0</v>
      </c>
      <c r="Q65" s="243">
        <f t="shared" si="10"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8">
        <v>55</v>
      </c>
      <c r="E66" s="427"/>
      <c r="I66" s="686">
        <v>1900</v>
      </c>
      <c r="J66" s="942" t="s">
        <v>289</v>
      </c>
      <c r="K66" s="942"/>
      <c r="L66" s="687"/>
      <c r="M66" s="688">
        <f>SUM(M67:M69)</f>
        <v>0</v>
      </c>
      <c r="N66" s="689">
        <f>SUM(N67:N69)</f>
        <v>0</v>
      </c>
      <c r="O66" s="689">
        <f>SUM(O67:O69)</f>
        <v>0</v>
      </c>
      <c r="P66" s="689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665"/>
      <c r="Y66" s="666"/>
      <c r="Z66" s="666"/>
      <c r="AA66" s="666"/>
      <c r="AB66" s="666"/>
      <c r="AC66" s="666"/>
      <c r="AD66" s="712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290</v>
      </c>
      <c r="L67" s="704"/>
      <c r="M67" s="449"/>
      <c r="N67" s="245"/>
      <c r="O67" s="245"/>
      <c r="P67" s="476">
        <f>M67+N67+O67</f>
        <v>0</v>
      </c>
      <c r="Q67" s="243">
        <f t="shared" si="10"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663"/>
      <c r="Y67" s="667"/>
      <c r="Z67" s="667"/>
      <c r="AA67" s="667"/>
      <c r="AB67" s="667"/>
      <c r="AC67" s="667"/>
      <c r="AD67" s="711"/>
      <c r="AE67" s="313">
        <f>AA67-AB67-AC67-AD67</f>
        <v>0</v>
      </c>
    </row>
    <row r="68" spans="1:31" ht="30.75" thickBot="1">
      <c r="A68" s="398">
        <v>57</v>
      </c>
      <c r="E68" s="427"/>
      <c r="I68" s="136"/>
      <c r="J68" s="137">
        <v>1981</v>
      </c>
      <c r="K68" s="139" t="s">
        <v>291</v>
      </c>
      <c r="L68" s="704"/>
      <c r="M68" s="449"/>
      <c r="N68" s="245"/>
      <c r="O68" s="245"/>
      <c r="P68" s="476">
        <f>M68+N68+O68</f>
        <v>0</v>
      </c>
      <c r="Q68" s="243">
        <f t="shared" si="10"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663"/>
      <c r="Y68" s="667"/>
      <c r="Z68" s="667"/>
      <c r="AA68" s="667"/>
      <c r="AB68" s="667"/>
      <c r="AC68" s="667"/>
      <c r="AD68" s="711"/>
      <c r="AE68" s="313">
        <f>AA68-AB68-AC68-AD68</f>
        <v>0</v>
      </c>
    </row>
    <row r="69" spans="1:31" ht="30.75" thickBot="1">
      <c r="A69" s="398">
        <v>58</v>
      </c>
      <c r="E69" s="427"/>
      <c r="I69" s="136"/>
      <c r="J69" s="142">
        <v>1991</v>
      </c>
      <c r="K69" s="141" t="s">
        <v>292</v>
      </c>
      <c r="L69" s="704"/>
      <c r="M69" s="449"/>
      <c r="N69" s="245"/>
      <c r="O69" s="245"/>
      <c r="P69" s="476">
        <f>M69+N69+O69</f>
        <v>0</v>
      </c>
      <c r="Q69" s="243">
        <f t="shared" si="10"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663"/>
      <c r="Y69" s="667"/>
      <c r="Z69" s="667"/>
      <c r="AA69" s="667"/>
      <c r="AB69" s="667"/>
      <c r="AC69" s="667"/>
      <c r="AD69" s="711"/>
      <c r="AE69" s="313">
        <f>AA69-AB69-AC69-AD69</f>
        <v>0</v>
      </c>
    </row>
    <row r="70" spans="1:31" ht="18.75" thickBot="1">
      <c r="A70" s="398">
        <v>59</v>
      </c>
      <c r="E70" s="427"/>
      <c r="I70" s="686">
        <v>2100</v>
      </c>
      <c r="J70" s="942" t="s">
        <v>1070</v>
      </c>
      <c r="K70" s="942"/>
      <c r="L70" s="687"/>
      <c r="M70" s="688">
        <f>SUM(M71:M75)</f>
        <v>0</v>
      </c>
      <c r="N70" s="689">
        <f>SUM(N71:N75)</f>
        <v>0</v>
      </c>
      <c r="O70" s="689">
        <f>SUM(O71:O75)</f>
        <v>0</v>
      </c>
      <c r="P70" s="689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665"/>
      <c r="Y70" s="666"/>
      <c r="Z70" s="666"/>
      <c r="AA70" s="666"/>
      <c r="AB70" s="666"/>
      <c r="AC70" s="666"/>
      <c r="AD70" s="712"/>
      <c r="AE70" s="313">
        <f t="shared" si="1"/>
        <v>0</v>
      </c>
    </row>
    <row r="71" spans="1:31" ht="18.75" thickBot="1">
      <c r="A71" s="398">
        <v>60</v>
      </c>
      <c r="E71" s="427"/>
      <c r="I71" s="136"/>
      <c r="J71" s="144">
        <v>2110</v>
      </c>
      <c r="K71" s="147" t="s">
        <v>229</v>
      </c>
      <c r="L71" s="704"/>
      <c r="M71" s="449"/>
      <c r="N71" s="245"/>
      <c r="O71" s="245"/>
      <c r="P71" s="476">
        <f>M71+N71+O71</f>
        <v>0</v>
      </c>
      <c r="Q71" s="243">
        <f t="shared" si="10"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663"/>
      <c r="Y71" s="667"/>
      <c r="Z71" s="667"/>
      <c r="AA71" s="667"/>
      <c r="AB71" s="667"/>
      <c r="AC71" s="667"/>
      <c r="AD71" s="711"/>
      <c r="AE71" s="313">
        <f t="shared" si="1"/>
        <v>0</v>
      </c>
    </row>
    <row r="72" spans="1:31" ht="18.75" thickBot="1">
      <c r="A72" s="398">
        <v>61</v>
      </c>
      <c r="E72" s="427"/>
      <c r="I72" s="171"/>
      <c r="J72" s="137">
        <v>2120</v>
      </c>
      <c r="K72" s="159" t="s">
        <v>230</v>
      </c>
      <c r="L72" s="704"/>
      <c r="M72" s="449"/>
      <c r="N72" s="245"/>
      <c r="O72" s="245"/>
      <c r="P72" s="476">
        <f>M72+N72+O72</f>
        <v>0</v>
      </c>
      <c r="Q72" s="243">
        <f t="shared" si="10"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663"/>
      <c r="Y72" s="667"/>
      <c r="Z72" s="667"/>
      <c r="AA72" s="667"/>
      <c r="AB72" s="667"/>
      <c r="AC72" s="667"/>
      <c r="AD72" s="711"/>
      <c r="AE72" s="313">
        <f t="shared" si="1"/>
        <v>0</v>
      </c>
    </row>
    <row r="73" spans="1:31" ht="32.25" thickBot="1">
      <c r="A73" s="398">
        <v>62</v>
      </c>
      <c r="E73" s="427"/>
      <c r="I73" s="171"/>
      <c r="J73" s="137">
        <v>2125</v>
      </c>
      <c r="K73" s="156" t="s">
        <v>1063</v>
      </c>
      <c r="L73" s="704"/>
      <c r="M73" s="592">
        <v>0</v>
      </c>
      <c r="N73" s="592">
        <v>0</v>
      </c>
      <c r="O73" s="592">
        <v>0</v>
      </c>
      <c r="P73" s="476">
        <f>M73+N73+O73</f>
        <v>0</v>
      </c>
      <c r="Q73" s="243">
        <f t="shared" si="10"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663"/>
      <c r="Y73" s="667"/>
      <c r="Z73" s="667"/>
      <c r="AA73" s="667"/>
      <c r="AB73" s="667"/>
      <c r="AC73" s="667"/>
      <c r="AD73" s="711"/>
      <c r="AE73" s="313">
        <f t="shared" si="1"/>
        <v>0</v>
      </c>
    </row>
    <row r="74" spans="1:31" ht="32.25" thickBot="1">
      <c r="A74" s="398">
        <v>63</v>
      </c>
      <c r="I74" s="143"/>
      <c r="J74" s="137">
        <v>2140</v>
      </c>
      <c r="K74" s="159" t="s">
        <v>232</v>
      </c>
      <c r="L74" s="704"/>
      <c r="M74" s="592">
        <v>0</v>
      </c>
      <c r="N74" s="592">
        <v>0</v>
      </c>
      <c r="O74" s="592">
        <v>0</v>
      </c>
      <c r="P74" s="476">
        <f>M74+N74+O74</f>
        <v>0</v>
      </c>
      <c r="Q74" s="243">
        <f t="shared" si="10"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663"/>
      <c r="Y74" s="667"/>
      <c r="Z74" s="667"/>
      <c r="AA74" s="667"/>
      <c r="AB74" s="667"/>
      <c r="AC74" s="667"/>
      <c r="AD74" s="711"/>
      <c r="AE74" s="313">
        <f t="shared" si="1"/>
        <v>0</v>
      </c>
    </row>
    <row r="75" spans="1:31" ht="32.25" thickBot="1">
      <c r="A75" s="398">
        <v>64</v>
      </c>
      <c r="I75" s="136"/>
      <c r="J75" s="142">
        <v>2190</v>
      </c>
      <c r="K75" s="491" t="s">
        <v>233</v>
      </c>
      <c r="L75" s="704"/>
      <c r="M75" s="449"/>
      <c r="N75" s="245"/>
      <c r="O75" s="245"/>
      <c r="P75" s="476">
        <f>M75+N75+O75</f>
        <v>0</v>
      </c>
      <c r="Q75" s="243">
        <f t="shared" si="10"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663"/>
      <c r="Y75" s="667"/>
      <c r="Z75" s="667"/>
      <c r="AA75" s="667"/>
      <c r="AB75" s="667"/>
      <c r="AC75" s="667"/>
      <c r="AD75" s="711"/>
      <c r="AE75" s="313">
        <f t="shared" si="1"/>
        <v>0</v>
      </c>
    </row>
    <row r="76" spans="1:31" ht="18.75" thickBot="1">
      <c r="A76" s="398">
        <v>65</v>
      </c>
      <c r="I76" s="686">
        <v>2200</v>
      </c>
      <c r="J76" s="942" t="s">
        <v>234</v>
      </c>
      <c r="K76" s="942"/>
      <c r="L76" s="687"/>
      <c r="M76" s="688">
        <f>SUM(M77:M78)</f>
        <v>0</v>
      </c>
      <c r="N76" s="689">
        <f>SUM(N77:N78)</f>
        <v>0</v>
      </c>
      <c r="O76" s="689">
        <f>SUM(O77:O78)</f>
        <v>0</v>
      </c>
      <c r="P76" s="689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665"/>
      <c r="Y76" s="666"/>
      <c r="Z76" s="666"/>
      <c r="AA76" s="666"/>
      <c r="AB76" s="666"/>
      <c r="AC76" s="666"/>
      <c r="AD76" s="712"/>
      <c r="AE76" s="313">
        <f t="shared" si="1"/>
        <v>0</v>
      </c>
    </row>
    <row r="77" spans="1:31" ht="18.75" thickBot="1">
      <c r="A77" s="398">
        <v>66</v>
      </c>
      <c r="I77" s="136"/>
      <c r="J77" s="137">
        <v>2221</v>
      </c>
      <c r="K77" s="139" t="s">
        <v>1443</v>
      </c>
      <c r="L77" s="704"/>
      <c r="M77" s="449"/>
      <c r="N77" s="245"/>
      <c r="O77" s="245"/>
      <c r="P77" s="476">
        <f aca="true" t="shared" si="11" ref="P77:P82">M77+N77+O77</f>
        <v>0</v>
      </c>
      <c r="Q77" s="243">
        <f t="shared" si="10"/>
      </c>
      <c r="R77" s="244"/>
      <c r="S77" s="423"/>
      <c r="T77" s="252"/>
      <c r="U77" s="315">
        <f aca="true" t="shared" si="12" ref="U77:U82">P77</f>
        <v>0</v>
      </c>
      <c r="V77" s="424">
        <f aca="true" t="shared" si="13" ref="V77:V82">S77+T77-U77</f>
        <v>0</v>
      </c>
      <c r="W77" s="244"/>
      <c r="X77" s="663"/>
      <c r="Y77" s="667"/>
      <c r="Z77" s="667"/>
      <c r="AA77" s="667"/>
      <c r="AB77" s="667"/>
      <c r="AC77" s="667"/>
      <c r="AD77" s="711"/>
      <c r="AE77" s="313">
        <f t="shared" si="1"/>
        <v>0</v>
      </c>
    </row>
    <row r="78" spans="1:31" ht="18.75" thickBot="1">
      <c r="A78" s="398">
        <v>67</v>
      </c>
      <c r="I78" s="136"/>
      <c r="J78" s="142">
        <v>2224</v>
      </c>
      <c r="K78" s="141" t="s">
        <v>235</v>
      </c>
      <c r="L78" s="704"/>
      <c r="M78" s="449"/>
      <c r="N78" s="245"/>
      <c r="O78" s="245"/>
      <c r="P78" s="476">
        <f t="shared" si="11"/>
        <v>0</v>
      </c>
      <c r="Q78" s="243">
        <f t="shared" si="10"/>
      </c>
      <c r="R78" s="244"/>
      <c r="S78" s="423"/>
      <c r="T78" s="252"/>
      <c r="U78" s="315">
        <f t="shared" si="12"/>
        <v>0</v>
      </c>
      <c r="V78" s="424">
        <f t="shared" si="13"/>
        <v>0</v>
      </c>
      <c r="W78" s="244"/>
      <c r="X78" s="663"/>
      <c r="Y78" s="667"/>
      <c r="Z78" s="667"/>
      <c r="AA78" s="667"/>
      <c r="AB78" s="667"/>
      <c r="AC78" s="667"/>
      <c r="AD78" s="711"/>
      <c r="AE78" s="313">
        <f t="shared" si="1"/>
        <v>0</v>
      </c>
    </row>
    <row r="79" spans="1:31" ht="18.75" thickBot="1">
      <c r="A79" s="398">
        <v>68</v>
      </c>
      <c r="I79" s="686">
        <v>2500</v>
      </c>
      <c r="J79" s="945" t="s">
        <v>236</v>
      </c>
      <c r="K79" s="945"/>
      <c r="L79" s="687"/>
      <c r="M79" s="690"/>
      <c r="N79" s="691"/>
      <c r="O79" s="691"/>
      <c r="P79" s="692">
        <f t="shared" si="11"/>
        <v>0</v>
      </c>
      <c r="Q79" s="243">
        <f t="shared" si="10"/>
        <v>0</v>
      </c>
      <c r="R79" s="244"/>
      <c r="S79" s="428"/>
      <c r="T79" s="254"/>
      <c r="U79" s="315">
        <f t="shared" si="12"/>
        <v>0</v>
      </c>
      <c r="V79" s="424">
        <f t="shared" si="13"/>
        <v>0</v>
      </c>
      <c r="W79" s="244"/>
      <c r="X79" s="665"/>
      <c r="Y79" s="666"/>
      <c r="Z79" s="667"/>
      <c r="AA79" s="667"/>
      <c r="AB79" s="666"/>
      <c r="AC79" s="667"/>
      <c r="AD79" s="711"/>
      <c r="AE79" s="313">
        <f t="shared" si="1"/>
        <v>0</v>
      </c>
    </row>
    <row r="80" spans="1:31" ht="34.5" customHeight="1" thickBot="1">
      <c r="A80" s="398">
        <v>69</v>
      </c>
      <c r="I80" s="686">
        <v>2600</v>
      </c>
      <c r="J80" s="948" t="s">
        <v>237</v>
      </c>
      <c r="K80" s="958"/>
      <c r="L80" s="687"/>
      <c r="M80" s="690"/>
      <c r="N80" s="691"/>
      <c r="O80" s="691"/>
      <c r="P80" s="692">
        <f t="shared" si="11"/>
        <v>0</v>
      </c>
      <c r="Q80" s="243">
        <f t="shared" si="10"/>
        <v>0</v>
      </c>
      <c r="R80" s="244"/>
      <c r="S80" s="428"/>
      <c r="T80" s="254"/>
      <c r="U80" s="315">
        <f t="shared" si="12"/>
        <v>0</v>
      </c>
      <c r="V80" s="424">
        <f t="shared" si="13"/>
        <v>0</v>
      </c>
      <c r="W80" s="244"/>
      <c r="X80" s="665"/>
      <c r="Y80" s="666"/>
      <c r="Z80" s="667"/>
      <c r="AA80" s="667"/>
      <c r="AB80" s="666"/>
      <c r="AC80" s="667"/>
      <c r="AD80" s="711"/>
      <c r="AE80" s="313">
        <f t="shared" si="1"/>
        <v>0</v>
      </c>
    </row>
    <row r="81" spans="1:31" ht="33.75" customHeight="1" thickBot="1">
      <c r="A81" s="398">
        <v>70</v>
      </c>
      <c r="I81" s="686">
        <v>2700</v>
      </c>
      <c r="J81" s="948" t="s">
        <v>238</v>
      </c>
      <c r="K81" s="958"/>
      <c r="L81" s="687"/>
      <c r="M81" s="690"/>
      <c r="N81" s="691"/>
      <c r="O81" s="691"/>
      <c r="P81" s="692">
        <f t="shared" si="11"/>
        <v>0</v>
      </c>
      <c r="Q81" s="243">
        <f t="shared" si="10"/>
        <v>0</v>
      </c>
      <c r="R81" s="244"/>
      <c r="S81" s="428"/>
      <c r="T81" s="254"/>
      <c r="U81" s="315">
        <f t="shared" si="12"/>
        <v>0</v>
      </c>
      <c r="V81" s="424">
        <f t="shared" si="13"/>
        <v>0</v>
      </c>
      <c r="W81" s="244"/>
      <c r="X81" s="665"/>
      <c r="Y81" s="666"/>
      <c r="Z81" s="667"/>
      <c r="AA81" s="667"/>
      <c r="AB81" s="666"/>
      <c r="AC81" s="667"/>
      <c r="AD81" s="711"/>
      <c r="AE81" s="313">
        <f t="shared" si="1"/>
        <v>0</v>
      </c>
    </row>
    <row r="82" spans="1:31" ht="35.25" customHeight="1" thickBot="1">
      <c r="A82" s="398">
        <v>71</v>
      </c>
      <c r="I82" s="686">
        <v>2800</v>
      </c>
      <c r="J82" s="948" t="s">
        <v>1686</v>
      </c>
      <c r="K82" s="958"/>
      <c r="L82" s="687"/>
      <c r="M82" s="690"/>
      <c r="N82" s="691"/>
      <c r="O82" s="691"/>
      <c r="P82" s="692">
        <f t="shared" si="11"/>
        <v>0</v>
      </c>
      <c r="Q82" s="243">
        <f t="shared" si="10"/>
        <v>0</v>
      </c>
      <c r="R82" s="244"/>
      <c r="S82" s="428"/>
      <c r="T82" s="254"/>
      <c r="U82" s="315">
        <f t="shared" si="12"/>
        <v>0</v>
      </c>
      <c r="V82" s="424">
        <f t="shared" si="13"/>
        <v>0</v>
      </c>
      <c r="W82" s="244"/>
      <c r="X82" s="665"/>
      <c r="Y82" s="666"/>
      <c r="Z82" s="667"/>
      <c r="AA82" s="667"/>
      <c r="AB82" s="666"/>
      <c r="AC82" s="667"/>
      <c r="AD82" s="711"/>
      <c r="AE82" s="313">
        <f t="shared" si="1"/>
        <v>0</v>
      </c>
    </row>
    <row r="83" spans="1:31" ht="35.25" customHeight="1" thickBot="1">
      <c r="A83" s="398">
        <v>72</v>
      </c>
      <c r="I83" s="686">
        <v>2900</v>
      </c>
      <c r="J83" s="944" t="s">
        <v>239</v>
      </c>
      <c r="K83" s="962"/>
      <c r="L83" s="687"/>
      <c r="M83" s="688">
        <f>SUM(M84:M91)</f>
        <v>0</v>
      </c>
      <c r="N83" s="689">
        <f>SUM(N84:N91)</f>
        <v>0</v>
      </c>
      <c r="O83" s="689">
        <f>SUM(O84:O91)</f>
        <v>0</v>
      </c>
      <c r="P83" s="689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5">
        <f>SUM(U84:U91)</f>
        <v>0</v>
      </c>
      <c r="V83" s="426">
        <f>SUM(V84:V91)</f>
        <v>0</v>
      </c>
      <c r="W83" s="244"/>
      <c r="X83" s="665"/>
      <c r="Y83" s="666"/>
      <c r="Z83" s="666"/>
      <c r="AA83" s="666"/>
      <c r="AB83" s="666"/>
      <c r="AC83" s="666"/>
      <c r="AD83" s="712"/>
      <c r="AE83" s="313">
        <f t="shared" si="1"/>
        <v>0</v>
      </c>
    </row>
    <row r="84" spans="1:31" ht="35.25" customHeight="1" thickBot="1">
      <c r="A84" s="398">
        <v>73</v>
      </c>
      <c r="I84" s="172"/>
      <c r="J84" s="144">
        <v>2910</v>
      </c>
      <c r="K84" s="319" t="s">
        <v>1723</v>
      </c>
      <c r="L84" s="704"/>
      <c r="M84" s="449"/>
      <c r="N84" s="245"/>
      <c r="O84" s="245"/>
      <c r="P84" s="476">
        <f>M84+N84+O84</f>
        <v>0</v>
      </c>
      <c r="Q84" s="243">
        <f t="shared" si="10"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663"/>
      <c r="Y84" s="667"/>
      <c r="Z84" s="667"/>
      <c r="AA84" s="667"/>
      <c r="AB84" s="667"/>
      <c r="AC84" s="667"/>
      <c r="AD84" s="711"/>
      <c r="AE84" s="313">
        <f>AA84-AB84-AC84-AD84</f>
        <v>0</v>
      </c>
    </row>
    <row r="85" spans="1:31" ht="35.25" customHeight="1" thickBot="1">
      <c r="A85" s="398">
        <v>74</v>
      </c>
      <c r="I85" s="172"/>
      <c r="J85" s="144">
        <v>2920</v>
      </c>
      <c r="K85" s="319" t="s">
        <v>240</v>
      </c>
      <c r="L85" s="704"/>
      <c r="M85" s="449"/>
      <c r="N85" s="245"/>
      <c r="O85" s="245"/>
      <c r="P85" s="476">
        <f aca="true" t="shared" si="14" ref="P85:P91">M85+N85+O85</f>
        <v>0</v>
      </c>
      <c r="Q85" s="243">
        <f t="shared" si="10"/>
      </c>
      <c r="R85" s="244"/>
      <c r="S85" s="423"/>
      <c r="T85" s="252"/>
      <c r="U85" s="315">
        <f aca="true" t="shared" si="15" ref="U85:U91">P85</f>
        <v>0</v>
      </c>
      <c r="V85" s="424">
        <f aca="true" t="shared" si="16" ref="V85:V91">S85+T85-U85</f>
        <v>0</v>
      </c>
      <c r="W85" s="244"/>
      <c r="X85" s="663"/>
      <c r="Y85" s="667"/>
      <c r="Z85" s="667"/>
      <c r="AA85" s="667"/>
      <c r="AB85" s="667"/>
      <c r="AC85" s="667"/>
      <c r="AD85" s="711"/>
      <c r="AE85" s="313">
        <f t="shared" si="1"/>
        <v>0</v>
      </c>
    </row>
    <row r="86" spans="1:31" ht="32.25" thickBot="1">
      <c r="A86" s="398">
        <v>75</v>
      </c>
      <c r="I86" s="172"/>
      <c r="J86" s="168">
        <v>2969</v>
      </c>
      <c r="K86" s="320" t="s">
        <v>241</v>
      </c>
      <c r="L86" s="704"/>
      <c r="M86" s="449"/>
      <c r="N86" s="245"/>
      <c r="O86" s="245"/>
      <c r="P86" s="476">
        <f t="shared" si="14"/>
        <v>0</v>
      </c>
      <c r="Q86" s="243">
        <f t="shared" si="10"/>
      </c>
      <c r="R86" s="244"/>
      <c r="S86" s="423"/>
      <c r="T86" s="252"/>
      <c r="U86" s="315">
        <f t="shared" si="15"/>
        <v>0</v>
      </c>
      <c r="V86" s="424">
        <f t="shared" si="16"/>
        <v>0</v>
      </c>
      <c r="W86" s="244"/>
      <c r="X86" s="663"/>
      <c r="Y86" s="667"/>
      <c r="Z86" s="667"/>
      <c r="AA86" s="667"/>
      <c r="AB86" s="667"/>
      <c r="AC86" s="667"/>
      <c r="AD86" s="711"/>
      <c r="AE86" s="313">
        <f t="shared" si="1"/>
        <v>0</v>
      </c>
    </row>
    <row r="87" spans="1:31" ht="32.25" thickBot="1">
      <c r="A87" s="398">
        <v>76</v>
      </c>
      <c r="I87" s="172"/>
      <c r="J87" s="168">
        <v>2970</v>
      </c>
      <c r="K87" s="320" t="s">
        <v>242</v>
      </c>
      <c r="L87" s="704"/>
      <c r="M87" s="449"/>
      <c r="N87" s="245"/>
      <c r="O87" s="245"/>
      <c r="P87" s="476">
        <f t="shared" si="14"/>
        <v>0</v>
      </c>
      <c r="Q87" s="243">
        <f t="shared" si="10"/>
      </c>
      <c r="R87" s="244"/>
      <c r="S87" s="423"/>
      <c r="T87" s="252"/>
      <c r="U87" s="315">
        <f t="shared" si="15"/>
        <v>0</v>
      </c>
      <c r="V87" s="424">
        <f t="shared" si="16"/>
        <v>0</v>
      </c>
      <c r="W87" s="244"/>
      <c r="X87" s="663"/>
      <c r="Y87" s="667"/>
      <c r="Z87" s="667"/>
      <c r="AA87" s="667"/>
      <c r="AB87" s="667"/>
      <c r="AC87" s="667"/>
      <c r="AD87" s="711"/>
      <c r="AE87" s="313">
        <f t="shared" si="1"/>
        <v>0</v>
      </c>
    </row>
    <row r="88" spans="1:31" ht="32.25" thickBot="1">
      <c r="A88" s="398">
        <v>77</v>
      </c>
      <c r="I88" s="172"/>
      <c r="J88" s="166">
        <v>2989</v>
      </c>
      <c r="K88" s="321" t="s">
        <v>243</v>
      </c>
      <c r="L88" s="704"/>
      <c r="M88" s="449"/>
      <c r="N88" s="245"/>
      <c r="O88" s="245"/>
      <c r="P88" s="476">
        <f t="shared" si="14"/>
        <v>0</v>
      </c>
      <c r="Q88" s="243">
        <f t="shared" si="10"/>
      </c>
      <c r="R88" s="244"/>
      <c r="S88" s="423"/>
      <c r="T88" s="252"/>
      <c r="U88" s="315">
        <f t="shared" si="15"/>
        <v>0</v>
      </c>
      <c r="V88" s="424">
        <f t="shared" si="16"/>
        <v>0</v>
      </c>
      <c r="W88" s="244"/>
      <c r="X88" s="663"/>
      <c r="Y88" s="667"/>
      <c r="Z88" s="667"/>
      <c r="AA88" s="667"/>
      <c r="AB88" s="667"/>
      <c r="AC88" s="667"/>
      <c r="AD88" s="711"/>
      <c r="AE88" s="313">
        <f t="shared" si="1"/>
        <v>0</v>
      </c>
    </row>
    <row r="89" spans="1:31" ht="32.25" thickBot="1">
      <c r="A89" s="398">
        <v>78</v>
      </c>
      <c r="I89" s="136"/>
      <c r="J89" s="137">
        <v>2990</v>
      </c>
      <c r="K89" s="322" t="s">
        <v>1704</v>
      </c>
      <c r="L89" s="704"/>
      <c r="M89" s="449"/>
      <c r="N89" s="245"/>
      <c r="O89" s="245"/>
      <c r="P89" s="476">
        <f>M89+N89+O89</f>
        <v>0</v>
      </c>
      <c r="Q89" s="243">
        <f t="shared" si="10"/>
      </c>
      <c r="R89" s="244"/>
      <c r="S89" s="423"/>
      <c r="T89" s="252"/>
      <c r="U89" s="315">
        <f>P89</f>
        <v>0</v>
      </c>
      <c r="V89" s="424">
        <f>S89+T89-U89</f>
        <v>0</v>
      </c>
      <c r="W89" s="244"/>
      <c r="X89" s="663"/>
      <c r="Y89" s="667"/>
      <c r="Z89" s="667"/>
      <c r="AA89" s="667"/>
      <c r="AB89" s="667"/>
      <c r="AC89" s="667"/>
      <c r="AD89" s="711"/>
      <c r="AE89" s="313">
        <f>AA89-AB89-AC89-AD89</f>
        <v>0</v>
      </c>
    </row>
    <row r="90" spans="1:31" ht="18.75" thickBot="1">
      <c r="A90" s="398">
        <v>79</v>
      </c>
      <c r="I90" s="136"/>
      <c r="J90" s="137">
        <v>2991</v>
      </c>
      <c r="K90" s="322" t="s">
        <v>244</v>
      </c>
      <c r="L90" s="704"/>
      <c r="M90" s="449"/>
      <c r="N90" s="245"/>
      <c r="O90" s="245"/>
      <c r="P90" s="476">
        <f t="shared" si="14"/>
        <v>0</v>
      </c>
      <c r="Q90" s="243">
        <f t="shared" si="10"/>
      </c>
      <c r="R90" s="244"/>
      <c r="S90" s="423"/>
      <c r="T90" s="252"/>
      <c r="U90" s="315">
        <f t="shared" si="15"/>
        <v>0</v>
      </c>
      <c r="V90" s="424">
        <f t="shared" si="16"/>
        <v>0</v>
      </c>
      <c r="W90" s="244"/>
      <c r="X90" s="663"/>
      <c r="Y90" s="667"/>
      <c r="Z90" s="667"/>
      <c r="AA90" s="667"/>
      <c r="AB90" s="667"/>
      <c r="AC90" s="667"/>
      <c r="AD90" s="711"/>
      <c r="AE90" s="313">
        <f t="shared" si="1"/>
        <v>0</v>
      </c>
    </row>
    <row r="91" spans="1:31" ht="35.25" customHeight="1" thickBot="1">
      <c r="A91" s="398">
        <v>80</v>
      </c>
      <c r="I91" s="136"/>
      <c r="J91" s="142">
        <v>2992</v>
      </c>
      <c r="K91" s="154" t="s">
        <v>245</v>
      </c>
      <c r="L91" s="704"/>
      <c r="M91" s="449"/>
      <c r="N91" s="245"/>
      <c r="O91" s="245"/>
      <c r="P91" s="476">
        <f t="shared" si="14"/>
        <v>0</v>
      </c>
      <c r="Q91" s="243">
        <f t="shared" si="10"/>
      </c>
      <c r="R91" s="244"/>
      <c r="S91" s="423"/>
      <c r="T91" s="252"/>
      <c r="U91" s="315">
        <f t="shared" si="15"/>
        <v>0</v>
      </c>
      <c r="V91" s="424">
        <f t="shared" si="16"/>
        <v>0</v>
      </c>
      <c r="W91" s="244"/>
      <c r="X91" s="663"/>
      <c r="Y91" s="667"/>
      <c r="Z91" s="667"/>
      <c r="AA91" s="667"/>
      <c r="AB91" s="667"/>
      <c r="AC91" s="667"/>
      <c r="AD91" s="711"/>
      <c r="AE91" s="313">
        <f t="shared" si="1"/>
        <v>0</v>
      </c>
    </row>
    <row r="92" spans="1:31" ht="18.75" customHeight="1" thickBot="1">
      <c r="A92" s="398">
        <v>81</v>
      </c>
      <c r="I92" s="686">
        <v>3300</v>
      </c>
      <c r="J92" s="944" t="s">
        <v>1743</v>
      </c>
      <c r="K92" s="944"/>
      <c r="L92" s="687"/>
      <c r="M92" s="673">
        <v>0</v>
      </c>
      <c r="N92" s="673">
        <v>0</v>
      </c>
      <c r="O92" s="673">
        <v>0</v>
      </c>
      <c r="P92" s="689">
        <f>SUM(P93:P97)</f>
        <v>0</v>
      </c>
      <c r="Q92" s="243">
        <f t="shared" si="10"/>
        <v>0</v>
      </c>
      <c r="R92" s="244"/>
      <c r="S92" s="665"/>
      <c r="T92" s="666"/>
      <c r="U92" s="666"/>
      <c r="V92" s="712"/>
      <c r="W92" s="244"/>
      <c r="X92" s="665"/>
      <c r="Y92" s="666"/>
      <c r="Z92" s="666"/>
      <c r="AA92" s="666"/>
      <c r="AB92" s="666"/>
      <c r="AC92" s="666"/>
      <c r="AD92" s="712"/>
      <c r="AE92" s="313">
        <f t="shared" si="1"/>
        <v>0</v>
      </c>
    </row>
    <row r="93" spans="1:31" ht="18.75" thickBot="1">
      <c r="A93" s="398">
        <v>82</v>
      </c>
      <c r="I93" s="143"/>
      <c r="J93" s="144">
        <v>3301</v>
      </c>
      <c r="K93" s="460" t="s">
        <v>246</v>
      </c>
      <c r="L93" s="704"/>
      <c r="M93" s="592">
        <v>0</v>
      </c>
      <c r="N93" s="592">
        <v>0</v>
      </c>
      <c r="O93" s="592">
        <v>0</v>
      </c>
      <c r="P93" s="476">
        <f aca="true" t="shared" si="17" ref="P93:P100">M93+N93+O93</f>
        <v>0</v>
      </c>
      <c r="Q93" s="243">
        <f t="shared" si="10"/>
      </c>
      <c r="R93" s="244"/>
      <c r="S93" s="663"/>
      <c r="T93" s="667"/>
      <c r="U93" s="667"/>
      <c r="V93" s="711"/>
      <c r="W93" s="244"/>
      <c r="X93" s="663"/>
      <c r="Y93" s="667"/>
      <c r="Z93" s="667"/>
      <c r="AA93" s="667"/>
      <c r="AB93" s="667"/>
      <c r="AC93" s="667"/>
      <c r="AD93" s="711"/>
      <c r="AE93" s="313">
        <f t="shared" si="1"/>
        <v>0</v>
      </c>
    </row>
    <row r="94" spans="1:31" ht="18.75" thickBot="1">
      <c r="A94" s="398">
        <v>83</v>
      </c>
      <c r="I94" s="143"/>
      <c r="J94" s="168">
        <v>3302</v>
      </c>
      <c r="K94" s="461" t="s">
        <v>1064</v>
      </c>
      <c r="L94" s="704"/>
      <c r="M94" s="592">
        <v>0</v>
      </c>
      <c r="N94" s="592">
        <v>0</v>
      </c>
      <c r="O94" s="592">
        <v>0</v>
      </c>
      <c r="P94" s="476">
        <f t="shared" si="17"/>
        <v>0</v>
      </c>
      <c r="Q94" s="243">
        <f t="shared" si="10"/>
      </c>
      <c r="R94" s="244"/>
      <c r="S94" s="663"/>
      <c r="T94" s="667"/>
      <c r="U94" s="667"/>
      <c r="V94" s="711"/>
      <c r="W94" s="244"/>
      <c r="X94" s="663"/>
      <c r="Y94" s="667"/>
      <c r="Z94" s="667"/>
      <c r="AA94" s="667"/>
      <c r="AB94" s="667"/>
      <c r="AC94" s="667"/>
      <c r="AD94" s="711"/>
      <c r="AE94" s="313">
        <f t="shared" si="1"/>
        <v>0</v>
      </c>
    </row>
    <row r="95" spans="1:31" ht="18.75" thickBot="1">
      <c r="A95" s="398">
        <v>84</v>
      </c>
      <c r="I95" s="143"/>
      <c r="J95" s="166">
        <v>3304</v>
      </c>
      <c r="K95" s="462" t="s">
        <v>248</v>
      </c>
      <c r="L95" s="704"/>
      <c r="M95" s="592">
        <v>0</v>
      </c>
      <c r="N95" s="592">
        <v>0</v>
      </c>
      <c r="O95" s="592">
        <v>0</v>
      </c>
      <c r="P95" s="476">
        <f t="shared" si="17"/>
        <v>0</v>
      </c>
      <c r="Q95" s="243">
        <f t="shared" si="10"/>
      </c>
      <c r="R95" s="244"/>
      <c r="S95" s="663"/>
      <c r="T95" s="667"/>
      <c r="U95" s="667"/>
      <c r="V95" s="711"/>
      <c r="W95" s="244"/>
      <c r="X95" s="663"/>
      <c r="Y95" s="667"/>
      <c r="Z95" s="667"/>
      <c r="AA95" s="667"/>
      <c r="AB95" s="667"/>
      <c r="AC95" s="667"/>
      <c r="AD95" s="711"/>
      <c r="AE95" s="313">
        <f t="shared" si="1"/>
        <v>0</v>
      </c>
    </row>
    <row r="96" spans="1:31" ht="35.25" customHeight="1" thickBot="1">
      <c r="A96" s="398">
        <v>85</v>
      </c>
      <c r="I96" s="143"/>
      <c r="J96" s="142">
        <v>3306</v>
      </c>
      <c r="K96" s="463" t="s">
        <v>1687</v>
      </c>
      <c r="L96" s="704"/>
      <c r="M96" s="592">
        <v>0</v>
      </c>
      <c r="N96" s="592">
        <v>0</v>
      </c>
      <c r="O96" s="592">
        <v>0</v>
      </c>
      <c r="P96" s="476">
        <f t="shared" si="17"/>
        <v>0</v>
      </c>
      <c r="Q96" s="243">
        <f t="shared" si="10"/>
      </c>
      <c r="R96" s="244"/>
      <c r="S96" s="663"/>
      <c r="T96" s="667"/>
      <c r="U96" s="667"/>
      <c r="V96" s="711"/>
      <c r="W96" s="244"/>
      <c r="X96" s="663"/>
      <c r="Y96" s="667"/>
      <c r="Z96" s="667"/>
      <c r="AA96" s="667"/>
      <c r="AB96" s="667"/>
      <c r="AC96" s="667"/>
      <c r="AD96" s="711"/>
      <c r="AE96" s="313">
        <f t="shared" si="1"/>
        <v>0</v>
      </c>
    </row>
    <row r="97" spans="1:31" ht="30.75" thickBot="1">
      <c r="A97" s="398">
        <v>86</v>
      </c>
      <c r="I97" s="143"/>
      <c r="J97" s="142">
        <v>3307</v>
      </c>
      <c r="K97" s="463" t="s">
        <v>1778</v>
      </c>
      <c r="L97" s="704"/>
      <c r="M97" s="592">
        <v>0</v>
      </c>
      <c r="N97" s="592">
        <v>0</v>
      </c>
      <c r="O97" s="592">
        <v>0</v>
      </c>
      <c r="P97" s="476">
        <f t="shared" si="17"/>
        <v>0</v>
      </c>
      <c r="Q97" s="243">
        <f aca="true" t="shared" si="18" ref="Q97:Q128">(IF($E97&lt;&gt;0,$J$2,IF($I97&lt;&gt;0,$J$2,"")))</f>
      </c>
      <c r="R97" s="244"/>
      <c r="S97" s="663"/>
      <c r="T97" s="667"/>
      <c r="U97" s="667"/>
      <c r="V97" s="711"/>
      <c r="W97" s="244"/>
      <c r="X97" s="663"/>
      <c r="Y97" s="667"/>
      <c r="Z97" s="667"/>
      <c r="AA97" s="667"/>
      <c r="AB97" s="667"/>
      <c r="AC97" s="667"/>
      <c r="AD97" s="711"/>
      <c r="AE97" s="313">
        <f aca="true" t="shared" si="19" ref="AE97:AE141">AA97-AB97-AC97-AD97</f>
        <v>0</v>
      </c>
    </row>
    <row r="98" spans="1:31" ht="18.75" thickBot="1">
      <c r="A98" s="398">
        <v>87</v>
      </c>
      <c r="I98" s="686">
        <v>3900</v>
      </c>
      <c r="J98" s="945" t="s">
        <v>249</v>
      </c>
      <c r="K98" s="946"/>
      <c r="L98" s="687"/>
      <c r="M98" s="673">
        <v>0</v>
      </c>
      <c r="N98" s="673">
        <v>0</v>
      </c>
      <c r="O98" s="673">
        <v>0</v>
      </c>
      <c r="P98" s="692">
        <f t="shared" si="17"/>
        <v>0</v>
      </c>
      <c r="Q98" s="243">
        <f t="shared" si="18"/>
        <v>0</v>
      </c>
      <c r="R98" s="244"/>
      <c r="S98" s="428"/>
      <c r="T98" s="254"/>
      <c r="U98" s="317">
        <f aca="true" t="shared" si="20" ref="U98:U141">P98</f>
        <v>0</v>
      </c>
      <c r="V98" s="424">
        <f>S98+T98-U98</f>
        <v>0</v>
      </c>
      <c r="W98" s="244"/>
      <c r="X98" s="428"/>
      <c r="Y98" s="254"/>
      <c r="Z98" s="429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8">
        <v>88</v>
      </c>
      <c r="I99" s="686">
        <v>4000</v>
      </c>
      <c r="J99" s="947" t="s">
        <v>250</v>
      </c>
      <c r="K99" s="947"/>
      <c r="L99" s="687"/>
      <c r="M99" s="690"/>
      <c r="N99" s="691"/>
      <c r="O99" s="691"/>
      <c r="P99" s="692">
        <f t="shared" si="17"/>
        <v>0</v>
      </c>
      <c r="Q99" s="243">
        <f t="shared" si="18"/>
        <v>0</v>
      </c>
      <c r="R99" s="244"/>
      <c r="S99" s="428"/>
      <c r="T99" s="254"/>
      <c r="U99" s="317">
        <f t="shared" si="20"/>
        <v>0</v>
      </c>
      <c r="V99" s="424">
        <f>S99+T99-U99</f>
        <v>0</v>
      </c>
      <c r="W99" s="244"/>
      <c r="X99" s="665"/>
      <c r="Y99" s="666"/>
      <c r="Z99" s="666"/>
      <c r="AA99" s="667"/>
      <c r="AB99" s="666"/>
      <c r="AC99" s="666"/>
      <c r="AD99" s="711"/>
      <c r="AE99" s="313">
        <f t="shared" si="19"/>
        <v>0</v>
      </c>
    </row>
    <row r="100" spans="1:31" ht="18.75" thickBot="1">
      <c r="A100" s="398">
        <v>89</v>
      </c>
      <c r="I100" s="686">
        <v>4100</v>
      </c>
      <c r="J100" s="947" t="s">
        <v>251</v>
      </c>
      <c r="K100" s="947"/>
      <c r="L100" s="687"/>
      <c r="M100" s="673">
        <v>0</v>
      </c>
      <c r="N100" s="673">
        <v>0</v>
      </c>
      <c r="O100" s="673">
        <v>0</v>
      </c>
      <c r="P100" s="692">
        <f t="shared" si="17"/>
        <v>0</v>
      </c>
      <c r="Q100" s="243">
        <f t="shared" si="18"/>
        <v>0</v>
      </c>
      <c r="R100" s="244"/>
      <c r="S100" s="665"/>
      <c r="T100" s="666"/>
      <c r="U100" s="666"/>
      <c r="V100" s="712"/>
      <c r="W100" s="244"/>
      <c r="X100" s="665"/>
      <c r="Y100" s="666"/>
      <c r="Z100" s="666"/>
      <c r="AA100" s="666"/>
      <c r="AB100" s="666"/>
      <c r="AC100" s="666"/>
      <c r="AD100" s="712"/>
      <c r="AE100" s="313">
        <f t="shared" si="19"/>
        <v>0</v>
      </c>
    </row>
    <row r="101" spans="1:31" ht="18.75" thickBot="1">
      <c r="A101" s="398">
        <v>90</v>
      </c>
      <c r="I101" s="686">
        <v>4200</v>
      </c>
      <c r="J101" s="944" t="s">
        <v>252</v>
      </c>
      <c r="K101" s="962"/>
      <c r="L101" s="687"/>
      <c r="M101" s="688">
        <f>SUM(M102:M107)</f>
        <v>0</v>
      </c>
      <c r="N101" s="689">
        <f>SUM(N102:N107)</f>
        <v>0</v>
      </c>
      <c r="O101" s="689">
        <f>SUM(O102:O107)</f>
        <v>0</v>
      </c>
      <c r="P101" s="689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5">
        <f>SUM(U102:U107)</f>
        <v>0</v>
      </c>
      <c r="V101" s="426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6">
        <f t="shared" si="21"/>
        <v>0</v>
      </c>
      <c r="AE101" s="313">
        <f t="shared" si="19"/>
        <v>0</v>
      </c>
    </row>
    <row r="102" spans="1:31" ht="18.75" thickBot="1">
      <c r="A102" s="398">
        <v>91</v>
      </c>
      <c r="I102" s="173"/>
      <c r="J102" s="144">
        <v>4201</v>
      </c>
      <c r="K102" s="138" t="s">
        <v>253</v>
      </c>
      <c r="L102" s="704"/>
      <c r="M102" s="449"/>
      <c r="N102" s="245"/>
      <c r="O102" s="245"/>
      <c r="P102" s="476">
        <f aca="true" t="shared" si="22" ref="P102:P107">M102+N102+O102</f>
        <v>0</v>
      </c>
      <c r="Q102" s="243">
        <f t="shared" si="18"/>
      </c>
      <c r="R102" s="244"/>
      <c r="S102" s="423"/>
      <c r="T102" s="252"/>
      <c r="U102" s="315">
        <f t="shared" si="20"/>
        <v>0</v>
      </c>
      <c r="V102" s="424">
        <f aca="true" t="shared" si="23" ref="V102:V107">S102+T102-U102</f>
        <v>0</v>
      </c>
      <c r="W102" s="244"/>
      <c r="X102" s="423"/>
      <c r="Y102" s="252"/>
      <c r="Z102" s="429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8">
        <v>92</v>
      </c>
      <c r="I103" s="173"/>
      <c r="J103" s="137">
        <v>4202</v>
      </c>
      <c r="K103" s="139" t="s">
        <v>254</v>
      </c>
      <c r="L103" s="704"/>
      <c r="M103" s="449"/>
      <c r="N103" s="245"/>
      <c r="O103" s="245"/>
      <c r="P103" s="476">
        <f t="shared" si="22"/>
        <v>0</v>
      </c>
      <c r="Q103" s="243">
        <f t="shared" si="18"/>
      </c>
      <c r="R103" s="244"/>
      <c r="S103" s="423"/>
      <c r="T103" s="252"/>
      <c r="U103" s="315">
        <f t="shared" si="20"/>
        <v>0</v>
      </c>
      <c r="V103" s="424">
        <f t="shared" si="23"/>
        <v>0</v>
      </c>
      <c r="W103" s="244"/>
      <c r="X103" s="423"/>
      <c r="Y103" s="252"/>
      <c r="Z103" s="429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8">
        <v>93</v>
      </c>
      <c r="I104" s="173"/>
      <c r="J104" s="137">
        <v>4214</v>
      </c>
      <c r="K104" s="139" t="s">
        <v>255</v>
      </c>
      <c r="L104" s="704"/>
      <c r="M104" s="449"/>
      <c r="N104" s="245"/>
      <c r="O104" s="245"/>
      <c r="P104" s="476">
        <f t="shared" si="22"/>
        <v>0</v>
      </c>
      <c r="Q104" s="243">
        <f t="shared" si="18"/>
      </c>
      <c r="R104" s="244"/>
      <c r="S104" s="423"/>
      <c r="T104" s="252"/>
      <c r="U104" s="315">
        <f t="shared" si="20"/>
        <v>0</v>
      </c>
      <c r="V104" s="424">
        <f t="shared" si="23"/>
        <v>0</v>
      </c>
      <c r="W104" s="244"/>
      <c r="X104" s="423"/>
      <c r="Y104" s="252"/>
      <c r="Z104" s="429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8">
        <v>94</v>
      </c>
      <c r="I105" s="173"/>
      <c r="J105" s="137">
        <v>4217</v>
      </c>
      <c r="K105" s="139" t="s">
        <v>256</v>
      </c>
      <c r="L105" s="704"/>
      <c r="M105" s="449"/>
      <c r="N105" s="245"/>
      <c r="O105" s="245"/>
      <c r="P105" s="476">
        <f t="shared" si="22"/>
        <v>0</v>
      </c>
      <c r="Q105" s="243">
        <f t="shared" si="18"/>
      </c>
      <c r="R105" s="244"/>
      <c r="S105" s="423"/>
      <c r="T105" s="252"/>
      <c r="U105" s="315">
        <f t="shared" si="20"/>
        <v>0</v>
      </c>
      <c r="V105" s="424">
        <f t="shared" si="23"/>
        <v>0</v>
      </c>
      <c r="W105" s="244"/>
      <c r="X105" s="423"/>
      <c r="Y105" s="252"/>
      <c r="Z105" s="429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8">
        <v>95</v>
      </c>
      <c r="I106" s="173"/>
      <c r="J106" s="137">
        <v>4218</v>
      </c>
      <c r="K106" s="145" t="s">
        <v>257</v>
      </c>
      <c r="L106" s="704"/>
      <c r="M106" s="449"/>
      <c r="N106" s="245"/>
      <c r="O106" s="245"/>
      <c r="P106" s="476">
        <f t="shared" si="22"/>
        <v>0</v>
      </c>
      <c r="Q106" s="243">
        <f t="shared" si="18"/>
      </c>
      <c r="R106" s="244"/>
      <c r="S106" s="423"/>
      <c r="T106" s="252"/>
      <c r="U106" s="315">
        <f t="shared" si="20"/>
        <v>0</v>
      </c>
      <c r="V106" s="424">
        <f t="shared" si="23"/>
        <v>0</v>
      </c>
      <c r="W106" s="244"/>
      <c r="X106" s="423"/>
      <c r="Y106" s="252"/>
      <c r="Z106" s="429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8">
        <v>96</v>
      </c>
      <c r="I107" s="173"/>
      <c r="J107" s="137">
        <v>4219</v>
      </c>
      <c r="K107" s="156" t="s">
        <v>258</v>
      </c>
      <c r="L107" s="704"/>
      <c r="M107" s="449"/>
      <c r="N107" s="245"/>
      <c r="O107" s="245"/>
      <c r="P107" s="476">
        <f t="shared" si="22"/>
        <v>0</v>
      </c>
      <c r="Q107" s="243">
        <f t="shared" si="18"/>
      </c>
      <c r="R107" s="244"/>
      <c r="S107" s="423"/>
      <c r="T107" s="252"/>
      <c r="U107" s="315">
        <f t="shared" si="20"/>
        <v>0</v>
      </c>
      <c r="V107" s="424">
        <f t="shared" si="23"/>
        <v>0</v>
      </c>
      <c r="W107" s="244"/>
      <c r="X107" s="423"/>
      <c r="Y107" s="252"/>
      <c r="Z107" s="429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8">
        <v>97</v>
      </c>
      <c r="I108" s="686">
        <v>4300</v>
      </c>
      <c r="J108" s="942" t="s">
        <v>1688</v>
      </c>
      <c r="K108" s="942"/>
      <c r="L108" s="687"/>
      <c r="M108" s="688">
        <f>SUM(M109:M111)</f>
        <v>0</v>
      </c>
      <c r="N108" s="689">
        <f>SUM(N109:N111)</f>
        <v>0</v>
      </c>
      <c r="O108" s="689">
        <f>SUM(O109:O111)</f>
        <v>0</v>
      </c>
      <c r="P108" s="689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5">
        <f>SUM(U109:U111)</f>
        <v>0</v>
      </c>
      <c r="V108" s="426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6">
        <f t="shared" si="26"/>
        <v>0</v>
      </c>
      <c r="AE108" s="313">
        <f t="shared" si="19"/>
        <v>0</v>
      </c>
    </row>
    <row r="109" spans="1:31" ht="18.75" thickBot="1">
      <c r="A109" s="398">
        <v>98</v>
      </c>
      <c r="I109" s="173"/>
      <c r="J109" s="144">
        <v>4301</v>
      </c>
      <c r="K109" s="163" t="s">
        <v>259</v>
      </c>
      <c r="L109" s="704"/>
      <c r="M109" s="449"/>
      <c r="N109" s="245"/>
      <c r="O109" s="245"/>
      <c r="P109" s="476">
        <f aca="true" t="shared" si="27" ref="P109:P114">M109+N109+O109</f>
        <v>0</v>
      </c>
      <c r="Q109" s="243">
        <f t="shared" si="18"/>
      </c>
      <c r="R109" s="244"/>
      <c r="S109" s="423"/>
      <c r="T109" s="252"/>
      <c r="U109" s="315">
        <f t="shared" si="20"/>
        <v>0</v>
      </c>
      <c r="V109" s="424">
        <f aca="true" t="shared" si="28" ref="V109:V114">S109+T109-U109</f>
        <v>0</v>
      </c>
      <c r="W109" s="244"/>
      <c r="X109" s="423"/>
      <c r="Y109" s="252"/>
      <c r="Z109" s="429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8">
        <v>99</v>
      </c>
      <c r="I110" s="173"/>
      <c r="J110" s="137">
        <v>4302</v>
      </c>
      <c r="K110" s="139" t="s">
        <v>1065</v>
      </c>
      <c r="L110" s="704"/>
      <c r="M110" s="449"/>
      <c r="N110" s="245"/>
      <c r="O110" s="245"/>
      <c r="P110" s="476">
        <f t="shared" si="27"/>
        <v>0</v>
      </c>
      <c r="Q110" s="243">
        <f t="shared" si="18"/>
      </c>
      <c r="R110" s="244"/>
      <c r="S110" s="423"/>
      <c r="T110" s="252"/>
      <c r="U110" s="315">
        <f t="shared" si="20"/>
        <v>0</v>
      </c>
      <c r="V110" s="424">
        <f t="shared" si="28"/>
        <v>0</v>
      </c>
      <c r="W110" s="244"/>
      <c r="X110" s="423"/>
      <c r="Y110" s="252"/>
      <c r="Z110" s="429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8">
        <v>100</v>
      </c>
      <c r="I111" s="173"/>
      <c r="J111" s="142">
        <v>4309</v>
      </c>
      <c r="K111" s="148" t="s">
        <v>261</v>
      </c>
      <c r="L111" s="704"/>
      <c r="M111" s="449"/>
      <c r="N111" s="245"/>
      <c r="O111" s="245"/>
      <c r="P111" s="476">
        <f t="shared" si="27"/>
        <v>0</v>
      </c>
      <c r="Q111" s="243">
        <f t="shared" si="18"/>
      </c>
      <c r="R111" s="244"/>
      <c r="S111" s="423"/>
      <c r="T111" s="252"/>
      <c r="U111" s="315">
        <f t="shared" si="20"/>
        <v>0</v>
      </c>
      <c r="V111" s="424">
        <f t="shared" si="28"/>
        <v>0</v>
      </c>
      <c r="W111" s="244"/>
      <c r="X111" s="423"/>
      <c r="Y111" s="252"/>
      <c r="Z111" s="429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8">
        <v>101</v>
      </c>
      <c r="I112" s="686">
        <v>4400</v>
      </c>
      <c r="J112" s="945" t="s">
        <v>1689</v>
      </c>
      <c r="K112" s="945"/>
      <c r="L112" s="687"/>
      <c r="M112" s="690"/>
      <c r="N112" s="691"/>
      <c r="O112" s="691"/>
      <c r="P112" s="692">
        <f t="shared" si="27"/>
        <v>0</v>
      </c>
      <c r="Q112" s="243">
        <f t="shared" si="18"/>
        <v>0</v>
      </c>
      <c r="R112" s="244"/>
      <c r="S112" s="428"/>
      <c r="T112" s="254"/>
      <c r="U112" s="317">
        <f t="shared" si="20"/>
        <v>0</v>
      </c>
      <c r="V112" s="424">
        <f t="shared" si="28"/>
        <v>0</v>
      </c>
      <c r="W112" s="244"/>
      <c r="X112" s="428"/>
      <c r="Y112" s="254"/>
      <c r="Z112" s="429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8">
        <v>102</v>
      </c>
      <c r="I113" s="686">
        <v>4500</v>
      </c>
      <c r="J113" s="947" t="s">
        <v>1690</v>
      </c>
      <c r="K113" s="947"/>
      <c r="L113" s="687"/>
      <c r="M113" s="690"/>
      <c r="N113" s="691"/>
      <c r="O113" s="691"/>
      <c r="P113" s="692">
        <f t="shared" si="27"/>
        <v>0</v>
      </c>
      <c r="Q113" s="243">
        <f t="shared" si="18"/>
        <v>0</v>
      </c>
      <c r="R113" s="244"/>
      <c r="S113" s="428"/>
      <c r="T113" s="254"/>
      <c r="U113" s="317">
        <f t="shared" si="20"/>
        <v>0</v>
      </c>
      <c r="V113" s="424">
        <f t="shared" si="28"/>
        <v>0</v>
      </c>
      <c r="W113" s="244"/>
      <c r="X113" s="428"/>
      <c r="Y113" s="254"/>
      <c r="Z113" s="429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8">
        <v>103</v>
      </c>
      <c r="I114" s="686">
        <v>4600</v>
      </c>
      <c r="J114" s="948" t="s">
        <v>262</v>
      </c>
      <c r="K114" s="949"/>
      <c r="L114" s="687"/>
      <c r="M114" s="690"/>
      <c r="N114" s="691"/>
      <c r="O114" s="691"/>
      <c r="P114" s="692">
        <f t="shared" si="27"/>
        <v>0</v>
      </c>
      <c r="Q114" s="243">
        <f t="shared" si="18"/>
        <v>0</v>
      </c>
      <c r="R114" s="244"/>
      <c r="S114" s="428"/>
      <c r="T114" s="254"/>
      <c r="U114" s="317">
        <f t="shared" si="20"/>
        <v>0</v>
      </c>
      <c r="V114" s="424">
        <f t="shared" si="28"/>
        <v>0</v>
      </c>
      <c r="W114" s="244"/>
      <c r="X114" s="428"/>
      <c r="Y114" s="254"/>
      <c r="Z114" s="429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8">
        <v>104</v>
      </c>
      <c r="I115" s="686">
        <v>4900</v>
      </c>
      <c r="J115" s="944" t="s">
        <v>293</v>
      </c>
      <c r="K115" s="944"/>
      <c r="L115" s="687"/>
      <c r="M115" s="688">
        <f>+M116+M117</f>
        <v>0</v>
      </c>
      <c r="N115" s="689">
        <f>+N116+N117</f>
        <v>0</v>
      </c>
      <c r="O115" s="689">
        <f>+O116+O117</f>
        <v>0</v>
      </c>
      <c r="P115" s="689">
        <f>+P116+P117</f>
        <v>0</v>
      </c>
      <c r="Q115" s="243">
        <f t="shared" si="18"/>
        <v>0</v>
      </c>
      <c r="R115" s="244"/>
      <c r="S115" s="665"/>
      <c r="T115" s="666"/>
      <c r="U115" s="666"/>
      <c r="V115" s="712"/>
      <c r="W115" s="244"/>
      <c r="X115" s="665"/>
      <c r="Y115" s="666"/>
      <c r="Z115" s="666"/>
      <c r="AA115" s="666"/>
      <c r="AB115" s="666"/>
      <c r="AC115" s="666"/>
      <c r="AD115" s="712"/>
      <c r="AE115" s="313">
        <f t="shared" si="19"/>
        <v>0</v>
      </c>
    </row>
    <row r="116" spans="1:31" ht="30.75" customHeight="1" thickBot="1">
      <c r="A116" s="398">
        <v>105</v>
      </c>
      <c r="I116" s="173"/>
      <c r="J116" s="144">
        <v>4901</v>
      </c>
      <c r="K116" s="174" t="s">
        <v>294</v>
      </c>
      <c r="L116" s="704"/>
      <c r="M116" s="449"/>
      <c r="N116" s="245"/>
      <c r="O116" s="245"/>
      <c r="P116" s="476">
        <f>M116+N116+O116</f>
        <v>0</v>
      </c>
      <c r="Q116" s="243">
        <f t="shared" si="18"/>
      </c>
      <c r="R116" s="244"/>
      <c r="S116" s="663"/>
      <c r="T116" s="667"/>
      <c r="U116" s="667"/>
      <c r="V116" s="711"/>
      <c r="W116" s="244"/>
      <c r="X116" s="663"/>
      <c r="Y116" s="667"/>
      <c r="Z116" s="667"/>
      <c r="AA116" s="667"/>
      <c r="AB116" s="667"/>
      <c r="AC116" s="667"/>
      <c r="AD116" s="711"/>
      <c r="AE116" s="313">
        <f t="shared" si="19"/>
        <v>0</v>
      </c>
    </row>
    <row r="117" spans="1:31" ht="18.75" thickBot="1">
      <c r="A117" s="398">
        <v>106</v>
      </c>
      <c r="I117" s="173"/>
      <c r="J117" s="142">
        <v>4902</v>
      </c>
      <c r="K117" s="148" t="s">
        <v>295</v>
      </c>
      <c r="L117" s="704"/>
      <c r="M117" s="449"/>
      <c r="N117" s="245"/>
      <c r="O117" s="245"/>
      <c r="P117" s="476">
        <f>M117+N117+O117</f>
        <v>0</v>
      </c>
      <c r="Q117" s="243">
        <f t="shared" si="18"/>
      </c>
      <c r="R117" s="244"/>
      <c r="S117" s="663"/>
      <c r="T117" s="667"/>
      <c r="U117" s="667"/>
      <c r="V117" s="711"/>
      <c r="W117" s="244"/>
      <c r="X117" s="663"/>
      <c r="Y117" s="667"/>
      <c r="Z117" s="667"/>
      <c r="AA117" s="667"/>
      <c r="AB117" s="667"/>
      <c r="AC117" s="667"/>
      <c r="AD117" s="711"/>
      <c r="AE117" s="313">
        <f t="shared" si="19"/>
        <v>0</v>
      </c>
    </row>
    <row r="118" spans="1:31" ht="18.75" thickBot="1">
      <c r="A118" s="398">
        <v>107</v>
      </c>
      <c r="I118" s="693">
        <v>5100</v>
      </c>
      <c r="J118" s="959" t="s">
        <v>263</v>
      </c>
      <c r="K118" s="959"/>
      <c r="L118" s="694"/>
      <c r="M118" s="695"/>
      <c r="N118" s="696"/>
      <c r="O118" s="696"/>
      <c r="P118" s="692">
        <f>M118+N118+O118</f>
        <v>0</v>
      </c>
      <c r="Q118" s="243">
        <f t="shared" si="18"/>
        <v>0</v>
      </c>
      <c r="R118" s="244"/>
      <c r="S118" s="430"/>
      <c r="T118" s="431"/>
      <c r="U118" s="327">
        <f t="shared" si="20"/>
        <v>0</v>
      </c>
      <c r="V118" s="424">
        <f>S118+T118-U118</f>
        <v>0</v>
      </c>
      <c r="W118" s="244"/>
      <c r="X118" s="430"/>
      <c r="Y118" s="431"/>
      <c r="Z118" s="429">
        <f>+IF(+(S118+T118)&gt;=P118,+T118,+(+P118-S118))</f>
        <v>0</v>
      </c>
      <c r="AA118" s="315">
        <f>X118+Y118-Z118</f>
        <v>0</v>
      </c>
      <c r="AB118" s="431"/>
      <c r="AC118" s="431"/>
      <c r="AD118" s="253"/>
      <c r="AE118" s="313">
        <f t="shared" si="19"/>
        <v>0</v>
      </c>
    </row>
    <row r="119" spans="1:31" ht="18.75" thickBot="1">
      <c r="A119" s="398">
        <v>108</v>
      </c>
      <c r="I119" s="693">
        <v>5200</v>
      </c>
      <c r="J119" s="943" t="s">
        <v>264</v>
      </c>
      <c r="K119" s="943"/>
      <c r="L119" s="694"/>
      <c r="M119" s="697">
        <f>SUM(M120:M126)</f>
        <v>0</v>
      </c>
      <c r="N119" s="698">
        <f>SUM(N120:N126)</f>
        <v>0</v>
      </c>
      <c r="O119" s="698">
        <f>SUM(O120:O126)</f>
        <v>0</v>
      </c>
      <c r="P119" s="698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2">
        <f>SUM(U120:U126)</f>
        <v>0</v>
      </c>
      <c r="V119" s="433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3">
        <f t="shared" si="31"/>
        <v>0</v>
      </c>
      <c r="AE119" s="313">
        <f t="shared" si="19"/>
        <v>0</v>
      </c>
    </row>
    <row r="120" spans="1:31" ht="18.75" thickBot="1">
      <c r="A120" s="398">
        <v>109</v>
      </c>
      <c r="I120" s="175"/>
      <c r="J120" s="176">
        <v>5201</v>
      </c>
      <c r="K120" s="177" t="s">
        <v>265</v>
      </c>
      <c r="L120" s="705"/>
      <c r="M120" s="473"/>
      <c r="N120" s="434"/>
      <c r="O120" s="434"/>
      <c r="P120" s="476">
        <f aca="true" t="shared" si="32" ref="P120:P126">M120+N120+O120</f>
        <v>0</v>
      </c>
      <c r="Q120" s="243">
        <f t="shared" si="18"/>
      </c>
      <c r="R120" s="244"/>
      <c r="S120" s="435"/>
      <c r="T120" s="436"/>
      <c r="U120" s="330">
        <f t="shared" si="20"/>
        <v>0</v>
      </c>
      <c r="V120" s="424">
        <f aca="true" t="shared" si="33" ref="V120:V126">S120+T120-U120</f>
        <v>0</v>
      </c>
      <c r="W120" s="244"/>
      <c r="X120" s="435"/>
      <c r="Y120" s="436"/>
      <c r="Z120" s="429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6"/>
      <c r="AC120" s="436"/>
      <c r="AD120" s="253"/>
      <c r="AE120" s="313">
        <f t="shared" si="19"/>
        <v>0</v>
      </c>
    </row>
    <row r="121" spans="1:31" ht="18.75" thickBot="1">
      <c r="A121" s="398">
        <v>110</v>
      </c>
      <c r="I121" s="175"/>
      <c r="J121" s="178">
        <v>5202</v>
      </c>
      <c r="K121" s="179" t="s">
        <v>266</v>
      </c>
      <c r="L121" s="705"/>
      <c r="M121" s="473"/>
      <c r="N121" s="434"/>
      <c r="O121" s="434"/>
      <c r="P121" s="476">
        <f t="shared" si="32"/>
        <v>0</v>
      </c>
      <c r="Q121" s="243">
        <f t="shared" si="18"/>
      </c>
      <c r="R121" s="244"/>
      <c r="S121" s="435"/>
      <c r="T121" s="436"/>
      <c r="U121" s="330">
        <f t="shared" si="20"/>
        <v>0</v>
      </c>
      <c r="V121" s="424">
        <f t="shared" si="33"/>
        <v>0</v>
      </c>
      <c r="W121" s="244"/>
      <c r="X121" s="435"/>
      <c r="Y121" s="436"/>
      <c r="Z121" s="429">
        <f t="shared" si="34"/>
        <v>0</v>
      </c>
      <c r="AA121" s="315">
        <f t="shared" si="35"/>
        <v>0</v>
      </c>
      <c r="AB121" s="436"/>
      <c r="AC121" s="436"/>
      <c r="AD121" s="253"/>
      <c r="AE121" s="313">
        <f t="shared" si="19"/>
        <v>0</v>
      </c>
    </row>
    <row r="122" spans="1:31" ht="32.25" thickBot="1">
      <c r="A122" s="398">
        <v>111</v>
      </c>
      <c r="I122" s="175"/>
      <c r="J122" s="178">
        <v>5203</v>
      </c>
      <c r="K122" s="179" t="s">
        <v>927</v>
      </c>
      <c r="L122" s="705"/>
      <c r="M122" s="473"/>
      <c r="N122" s="434"/>
      <c r="O122" s="434"/>
      <c r="P122" s="476">
        <f t="shared" si="32"/>
        <v>0</v>
      </c>
      <c r="Q122" s="243">
        <f t="shared" si="18"/>
      </c>
      <c r="R122" s="244"/>
      <c r="S122" s="435"/>
      <c r="T122" s="436"/>
      <c r="U122" s="330">
        <f t="shared" si="20"/>
        <v>0</v>
      </c>
      <c r="V122" s="424">
        <f t="shared" si="33"/>
        <v>0</v>
      </c>
      <c r="W122" s="244"/>
      <c r="X122" s="435"/>
      <c r="Y122" s="436"/>
      <c r="Z122" s="429">
        <f t="shared" si="34"/>
        <v>0</v>
      </c>
      <c r="AA122" s="315">
        <f t="shared" si="35"/>
        <v>0</v>
      </c>
      <c r="AB122" s="436"/>
      <c r="AC122" s="436"/>
      <c r="AD122" s="253"/>
      <c r="AE122" s="313">
        <f t="shared" si="19"/>
        <v>0</v>
      </c>
    </row>
    <row r="123" spans="1:31" ht="18.75" thickBot="1">
      <c r="A123" s="398">
        <v>112</v>
      </c>
      <c r="I123" s="175"/>
      <c r="J123" s="178">
        <v>5204</v>
      </c>
      <c r="K123" s="179" t="s">
        <v>928</v>
      </c>
      <c r="L123" s="705"/>
      <c r="M123" s="473"/>
      <c r="N123" s="434"/>
      <c r="O123" s="434"/>
      <c r="P123" s="476">
        <f t="shared" si="32"/>
        <v>0</v>
      </c>
      <c r="Q123" s="243">
        <f t="shared" si="18"/>
      </c>
      <c r="R123" s="244"/>
      <c r="S123" s="435"/>
      <c r="T123" s="436"/>
      <c r="U123" s="330">
        <f t="shared" si="20"/>
        <v>0</v>
      </c>
      <c r="V123" s="424">
        <f t="shared" si="33"/>
        <v>0</v>
      </c>
      <c r="W123" s="244"/>
      <c r="X123" s="435"/>
      <c r="Y123" s="436"/>
      <c r="Z123" s="429">
        <f t="shared" si="34"/>
        <v>0</v>
      </c>
      <c r="AA123" s="315">
        <f t="shared" si="35"/>
        <v>0</v>
      </c>
      <c r="AB123" s="436"/>
      <c r="AC123" s="436"/>
      <c r="AD123" s="253"/>
      <c r="AE123" s="313">
        <f t="shared" si="19"/>
        <v>0</v>
      </c>
    </row>
    <row r="124" spans="1:31" ht="20.25" customHeight="1" thickBot="1">
      <c r="A124" s="398">
        <v>113</v>
      </c>
      <c r="I124" s="175"/>
      <c r="J124" s="178">
        <v>5205</v>
      </c>
      <c r="K124" s="179" t="s">
        <v>929</v>
      </c>
      <c r="L124" s="705"/>
      <c r="M124" s="473"/>
      <c r="N124" s="434"/>
      <c r="O124" s="434"/>
      <c r="P124" s="476">
        <f t="shared" si="32"/>
        <v>0</v>
      </c>
      <c r="Q124" s="243">
        <f t="shared" si="18"/>
      </c>
      <c r="R124" s="244"/>
      <c r="S124" s="435"/>
      <c r="T124" s="436"/>
      <c r="U124" s="330">
        <f t="shared" si="20"/>
        <v>0</v>
      </c>
      <c r="V124" s="424">
        <f t="shared" si="33"/>
        <v>0</v>
      </c>
      <c r="W124" s="244"/>
      <c r="X124" s="435"/>
      <c r="Y124" s="436"/>
      <c r="Z124" s="429">
        <f t="shared" si="34"/>
        <v>0</v>
      </c>
      <c r="AA124" s="315">
        <f t="shared" si="35"/>
        <v>0</v>
      </c>
      <c r="AB124" s="436"/>
      <c r="AC124" s="436"/>
      <c r="AD124" s="253"/>
      <c r="AE124" s="313">
        <f t="shared" si="19"/>
        <v>0</v>
      </c>
    </row>
    <row r="125" spans="1:31" ht="18.75" thickBot="1">
      <c r="A125" s="398">
        <v>114</v>
      </c>
      <c r="I125" s="175"/>
      <c r="J125" s="178">
        <v>5206</v>
      </c>
      <c r="K125" s="179" t="s">
        <v>930</v>
      </c>
      <c r="L125" s="705"/>
      <c r="M125" s="473"/>
      <c r="N125" s="434"/>
      <c r="O125" s="434"/>
      <c r="P125" s="476">
        <f t="shared" si="32"/>
        <v>0</v>
      </c>
      <c r="Q125" s="243">
        <f t="shared" si="18"/>
      </c>
      <c r="R125" s="244"/>
      <c r="S125" s="435"/>
      <c r="T125" s="436"/>
      <c r="U125" s="330">
        <f t="shared" si="20"/>
        <v>0</v>
      </c>
      <c r="V125" s="424">
        <f t="shared" si="33"/>
        <v>0</v>
      </c>
      <c r="W125" s="244"/>
      <c r="X125" s="435"/>
      <c r="Y125" s="436"/>
      <c r="Z125" s="429">
        <f t="shared" si="34"/>
        <v>0</v>
      </c>
      <c r="AA125" s="315">
        <f t="shared" si="35"/>
        <v>0</v>
      </c>
      <c r="AB125" s="436"/>
      <c r="AC125" s="436"/>
      <c r="AD125" s="253"/>
      <c r="AE125" s="313">
        <f t="shared" si="19"/>
        <v>0</v>
      </c>
    </row>
    <row r="126" spans="1:31" ht="18.75" thickBot="1">
      <c r="A126" s="398">
        <v>115</v>
      </c>
      <c r="I126" s="175"/>
      <c r="J126" s="180">
        <v>5219</v>
      </c>
      <c r="K126" s="181" t="s">
        <v>931</v>
      </c>
      <c r="L126" s="705"/>
      <c r="M126" s="473"/>
      <c r="N126" s="434"/>
      <c r="O126" s="434"/>
      <c r="P126" s="476">
        <f t="shared" si="32"/>
        <v>0</v>
      </c>
      <c r="Q126" s="243">
        <f t="shared" si="18"/>
      </c>
      <c r="R126" s="244"/>
      <c r="S126" s="435"/>
      <c r="T126" s="436"/>
      <c r="U126" s="330">
        <f t="shared" si="20"/>
        <v>0</v>
      </c>
      <c r="V126" s="424">
        <f t="shared" si="33"/>
        <v>0</v>
      </c>
      <c r="W126" s="244"/>
      <c r="X126" s="435"/>
      <c r="Y126" s="436"/>
      <c r="Z126" s="429">
        <f t="shared" si="34"/>
        <v>0</v>
      </c>
      <c r="AA126" s="315">
        <f t="shared" si="35"/>
        <v>0</v>
      </c>
      <c r="AB126" s="436"/>
      <c r="AC126" s="436"/>
      <c r="AD126" s="253"/>
      <c r="AE126" s="313">
        <f t="shared" si="19"/>
        <v>0</v>
      </c>
    </row>
    <row r="127" spans="1:31" ht="18.75" thickBot="1">
      <c r="A127" s="398">
        <v>116</v>
      </c>
      <c r="I127" s="693">
        <v>5300</v>
      </c>
      <c r="J127" s="950" t="s">
        <v>932</v>
      </c>
      <c r="K127" s="950"/>
      <c r="L127" s="694"/>
      <c r="M127" s="697">
        <f>SUM(M128:M129)</f>
        <v>0</v>
      </c>
      <c r="N127" s="698">
        <f>SUM(N128:N129)</f>
        <v>0</v>
      </c>
      <c r="O127" s="698">
        <f>SUM(O128:O129)</f>
        <v>0</v>
      </c>
      <c r="P127" s="698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2">
        <f>SUM(U128:U129)</f>
        <v>0</v>
      </c>
      <c r="V127" s="433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3">
        <f t="shared" si="36"/>
        <v>0</v>
      </c>
      <c r="AE127" s="313">
        <f t="shared" si="19"/>
        <v>0</v>
      </c>
    </row>
    <row r="128" spans="1:31" ht="32.25" thickBot="1">
      <c r="A128" s="398">
        <v>117</v>
      </c>
      <c r="I128" s="175"/>
      <c r="J128" s="176">
        <v>5301</v>
      </c>
      <c r="K128" s="177" t="s">
        <v>1444</v>
      </c>
      <c r="L128" s="705"/>
      <c r="M128" s="473"/>
      <c r="N128" s="434"/>
      <c r="O128" s="434"/>
      <c r="P128" s="476">
        <f>M128+N128+O128</f>
        <v>0</v>
      </c>
      <c r="Q128" s="243">
        <f t="shared" si="18"/>
      </c>
      <c r="R128" s="244"/>
      <c r="S128" s="435"/>
      <c r="T128" s="436"/>
      <c r="U128" s="330">
        <f t="shared" si="20"/>
        <v>0</v>
      </c>
      <c r="V128" s="424">
        <f>S128+T128-U128</f>
        <v>0</v>
      </c>
      <c r="W128" s="244"/>
      <c r="X128" s="435"/>
      <c r="Y128" s="436"/>
      <c r="Z128" s="429">
        <f>+IF(+(S128+T128)&gt;=P128,+T128,+(+P128-S128))</f>
        <v>0</v>
      </c>
      <c r="AA128" s="315">
        <f>X128+Y128-Z128</f>
        <v>0</v>
      </c>
      <c r="AB128" s="436"/>
      <c r="AC128" s="436"/>
      <c r="AD128" s="253"/>
      <c r="AE128" s="313">
        <f t="shared" si="19"/>
        <v>0</v>
      </c>
    </row>
    <row r="129" spans="1:31" ht="32.25" thickBot="1">
      <c r="A129" s="398">
        <v>118</v>
      </c>
      <c r="I129" s="175"/>
      <c r="J129" s="180">
        <v>5309</v>
      </c>
      <c r="K129" s="181" t="s">
        <v>933</v>
      </c>
      <c r="L129" s="705"/>
      <c r="M129" s="473"/>
      <c r="N129" s="434"/>
      <c r="O129" s="434"/>
      <c r="P129" s="476">
        <f>M129+N129+O129</f>
        <v>0</v>
      </c>
      <c r="Q129" s="243">
        <f aca="true" t="shared" si="37" ref="Q129:Q145">(IF($E129&lt;&gt;0,$J$2,IF($I129&lt;&gt;0,$J$2,"")))</f>
      </c>
      <c r="R129" s="244"/>
      <c r="S129" s="435"/>
      <c r="T129" s="436"/>
      <c r="U129" s="330">
        <f t="shared" si="20"/>
        <v>0</v>
      </c>
      <c r="V129" s="424">
        <f>S129+T129-U129</f>
        <v>0</v>
      </c>
      <c r="W129" s="244"/>
      <c r="X129" s="435"/>
      <c r="Y129" s="436"/>
      <c r="Z129" s="429">
        <f>+IF(+(S129+T129)&gt;=P129,+T129,+(+P129-S129))</f>
        <v>0</v>
      </c>
      <c r="AA129" s="315">
        <f>X129+Y129-Z129</f>
        <v>0</v>
      </c>
      <c r="AB129" s="436"/>
      <c r="AC129" s="436"/>
      <c r="AD129" s="253"/>
      <c r="AE129" s="313">
        <f t="shared" si="19"/>
        <v>0</v>
      </c>
    </row>
    <row r="130" spans="1:31" ht="18.75" thickBot="1">
      <c r="A130" s="398">
        <v>119</v>
      </c>
      <c r="I130" s="693">
        <v>5400</v>
      </c>
      <c r="J130" s="959" t="s">
        <v>1014</v>
      </c>
      <c r="K130" s="959"/>
      <c r="L130" s="694"/>
      <c r="M130" s="695"/>
      <c r="N130" s="696"/>
      <c r="O130" s="696"/>
      <c r="P130" s="692">
        <f>M130+N130+O130</f>
        <v>0</v>
      </c>
      <c r="Q130" s="243">
        <f t="shared" si="37"/>
        <v>0</v>
      </c>
      <c r="R130" s="244"/>
      <c r="S130" s="430"/>
      <c r="T130" s="431"/>
      <c r="U130" s="327">
        <f t="shared" si="20"/>
        <v>0</v>
      </c>
      <c r="V130" s="424">
        <f>S130+T130-U130</f>
        <v>0</v>
      </c>
      <c r="W130" s="244"/>
      <c r="X130" s="430"/>
      <c r="Y130" s="431"/>
      <c r="Z130" s="429">
        <f>+IF(+(S130+T130)&gt;=P130,+T130,+(+P130-S130))</f>
        <v>0</v>
      </c>
      <c r="AA130" s="315">
        <f>X130+Y130-Z130</f>
        <v>0</v>
      </c>
      <c r="AB130" s="431"/>
      <c r="AC130" s="431"/>
      <c r="AD130" s="253"/>
      <c r="AE130" s="313">
        <f t="shared" si="19"/>
        <v>0</v>
      </c>
    </row>
    <row r="131" spans="1:31" ht="18.75" thickBot="1">
      <c r="A131" s="398">
        <v>120</v>
      </c>
      <c r="I131" s="686">
        <v>5500</v>
      </c>
      <c r="J131" s="944" t="s">
        <v>1015</v>
      </c>
      <c r="K131" s="944"/>
      <c r="L131" s="687"/>
      <c r="M131" s="688">
        <f>SUM(M132:M135)</f>
        <v>0</v>
      </c>
      <c r="N131" s="689">
        <f>SUM(N132:N135)</f>
        <v>0</v>
      </c>
      <c r="O131" s="689">
        <f>SUM(O132:O135)</f>
        <v>0</v>
      </c>
      <c r="P131" s="689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5">
        <f>SUM(U132:U135)</f>
        <v>0</v>
      </c>
      <c r="V131" s="426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6">
        <f t="shared" si="38"/>
        <v>0</v>
      </c>
      <c r="AE131" s="313">
        <f t="shared" si="19"/>
        <v>0</v>
      </c>
    </row>
    <row r="132" spans="1:31" ht="18.75" thickBot="1">
      <c r="A132" s="398">
        <v>121</v>
      </c>
      <c r="I132" s="173"/>
      <c r="J132" s="144">
        <v>5501</v>
      </c>
      <c r="K132" s="163" t="s">
        <v>1016</v>
      </c>
      <c r="L132" s="704"/>
      <c r="M132" s="449"/>
      <c r="N132" s="245"/>
      <c r="O132" s="245"/>
      <c r="P132" s="476">
        <f>M132+N132+O132</f>
        <v>0</v>
      </c>
      <c r="Q132" s="243">
        <f t="shared" si="37"/>
      </c>
      <c r="R132" s="244"/>
      <c r="S132" s="423"/>
      <c r="T132" s="252"/>
      <c r="U132" s="315">
        <f t="shared" si="20"/>
        <v>0</v>
      </c>
      <c r="V132" s="424">
        <f>S132+T132-U132</f>
        <v>0</v>
      </c>
      <c r="W132" s="244"/>
      <c r="X132" s="423"/>
      <c r="Y132" s="252"/>
      <c r="Z132" s="429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8">
        <v>122</v>
      </c>
      <c r="I133" s="173"/>
      <c r="J133" s="137">
        <v>5502</v>
      </c>
      <c r="K133" s="145" t="s">
        <v>1017</v>
      </c>
      <c r="L133" s="704"/>
      <c r="M133" s="449"/>
      <c r="N133" s="245"/>
      <c r="O133" s="245"/>
      <c r="P133" s="476">
        <f>M133+N133+O133</f>
        <v>0</v>
      </c>
      <c r="Q133" s="243">
        <f t="shared" si="37"/>
      </c>
      <c r="R133" s="244"/>
      <c r="S133" s="423"/>
      <c r="T133" s="252"/>
      <c r="U133" s="315">
        <f t="shared" si="20"/>
        <v>0</v>
      </c>
      <c r="V133" s="424">
        <f>S133+T133-U133</f>
        <v>0</v>
      </c>
      <c r="W133" s="244"/>
      <c r="X133" s="423"/>
      <c r="Y133" s="252"/>
      <c r="Z133" s="429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8">
        <v>123</v>
      </c>
      <c r="I134" s="173"/>
      <c r="J134" s="137">
        <v>5503</v>
      </c>
      <c r="K134" s="139" t="s">
        <v>1018</v>
      </c>
      <c r="L134" s="704"/>
      <c r="M134" s="449"/>
      <c r="N134" s="245"/>
      <c r="O134" s="245"/>
      <c r="P134" s="476">
        <f>M134+N134+O134</f>
        <v>0</v>
      </c>
      <c r="Q134" s="243">
        <f t="shared" si="37"/>
      </c>
      <c r="R134" s="244"/>
      <c r="S134" s="423"/>
      <c r="T134" s="252"/>
      <c r="U134" s="315">
        <f t="shared" si="20"/>
        <v>0</v>
      </c>
      <c r="V134" s="424">
        <f>S134+T134-U134</f>
        <v>0</v>
      </c>
      <c r="W134" s="244"/>
      <c r="X134" s="423"/>
      <c r="Y134" s="252"/>
      <c r="Z134" s="429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8">
        <v>124</v>
      </c>
      <c r="I135" s="173"/>
      <c r="J135" s="137">
        <v>5504</v>
      </c>
      <c r="K135" s="145" t="s">
        <v>1019</v>
      </c>
      <c r="L135" s="704"/>
      <c r="M135" s="449"/>
      <c r="N135" s="245"/>
      <c r="O135" s="245"/>
      <c r="P135" s="476">
        <f>M135+N135+O135</f>
        <v>0</v>
      </c>
      <c r="Q135" s="243">
        <f t="shared" si="37"/>
      </c>
      <c r="R135" s="244"/>
      <c r="S135" s="423"/>
      <c r="T135" s="252"/>
      <c r="U135" s="315">
        <f t="shared" si="20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8">
        <v>125</v>
      </c>
      <c r="I136" s="686">
        <v>5700</v>
      </c>
      <c r="J136" s="960" t="s">
        <v>1020</v>
      </c>
      <c r="K136" s="961"/>
      <c r="L136" s="694"/>
      <c r="M136" s="673">
        <v>0</v>
      </c>
      <c r="N136" s="673">
        <v>0</v>
      </c>
      <c r="O136" s="673">
        <v>0</v>
      </c>
      <c r="P136" s="698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2">
        <f>SUM(U137:U138)</f>
        <v>0</v>
      </c>
      <c r="V136" s="433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3">
        <f>SUM(AD137:AD139)</f>
        <v>0</v>
      </c>
      <c r="AE136" s="313">
        <f t="shared" si="19"/>
        <v>0</v>
      </c>
    </row>
    <row r="137" spans="1:31" ht="20.25" customHeight="1" thickBot="1">
      <c r="A137" s="398">
        <v>126</v>
      </c>
      <c r="I137" s="175"/>
      <c r="J137" s="176">
        <v>5701</v>
      </c>
      <c r="K137" s="177" t="s">
        <v>1021</v>
      </c>
      <c r="L137" s="705"/>
      <c r="M137" s="592">
        <v>0</v>
      </c>
      <c r="N137" s="592">
        <v>0</v>
      </c>
      <c r="O137" s="592">
        <v>0</v>
      </c>
      <c r="P137" s="476">
        <f>M137+N137+O137</f>
        <v>0</v>
      </c>
      <c r="Q137" s="243">
        <f t="shared" si="37"/>
      </c>
      <c r="R137" s="244"/>
      <c r="S137" s="435"/>
      <c r="T137" s="436"/>
      <c r="U137" s="330">
        <f t="shared" si="20"/>
        <v>0</v>
      </c>
      <c r="V137" s="424">
        <f>S137+T137-U137</f>
        <v>0</v>
      </c>
      <c r="W137" s="244"/>
      <c r="X137" s="435"/>
      <c r="Y137" s="436"/>
      <c r="Z137" s="429">
        <f>+IF(+(S137+T137)&gt;=P137,+T137,+(+P137-S137))</f>
        <v>0</v>
      </c>
      <c r="AA137" s="315">
        <f>X137+Y137-Z137</f>
        <v>0</v>
      </c>
      <c r="AB137" s="436"/>
      <c r="AC137" s="436"/>
      <c r="AD137" s="253"/>
      <c r="AE137" s="313">
        <f t="shared" si="19"/>
        <v>0</v>
      </c>
    </row>
    <row r="138" spans="1:31" ht="30.75" customHeight="1" thickBot="1">
      <c r="A138" s="398">
        <v>127</v>
      </c>
      <c r="I138" s="175"/>
      <c r="J138" s="180">
        <v>5702</v>
      </c>
      <c r="K138" s="181" t="s">
        <v>1022</v>
      </c>
      <c r="L138" s="705"/>
      <c r="M138" s="592">
        <v>0</v>
      </c>
      <c r="N138" s="592">
        <v>0</v>
      </c>
      <c r="O138" s="592">
        <v>0</v>
      </c>
      <c r="P138" s="476">
        <f>M138+N138+O138</f>
        <v>0</v>
      </c>
      <c r="Q138" s="243">
        <f t="shared" si="37"/>
      </c>
      <c r="R138" s="244"/>
      <c r="S138" s="435"/>
      <c r="T138" s="436"/>
      <c r="U138" s="330">
        <f t="shared" si="20"/>
        <v>0</v>
      </c>
      <c r="V138" s="424">
        <f>S138+T138-U138</f>
        <v>0</v>
      </c>
      <c r="W138" s="244"/>
      <c r="X138" s="435"/>
      <c r="Y138" s="436"/>
      <c r="Z138" s="429">
        <f>+IF(+(S138+T138)&gt;=P138,+T138,+(+P138-S138))</f>
        <v>0</v>
      </c>
      <c r="AA138" s="315">
        <f>X138+Y138-Z138</f>
        <v>0</v>
      </c>
      <c r="AB138" s="436"/>
      <c r="AC138" s="436"/>
      <c r="AD138" s="253"/>
      <c r="AE138" s="313">
        <f t="shared" si="19"/>
        <v>0</v>
      </c>
    </row>
    <row r="139" spans="1:31" ht="19.5" thickBot="1">
      <c r="A139" s="398">
        <v>128</v>
      </c>
      <c r="I139" s="136"/>
      <c r="J139" s="182">
        <v>4071</v>
      </c>
      <c r="K139" s="464" t="s">
        <v>1023</v>
      </c>
      <c r="L139" s="704"/>
      <c r="M139" s="592">
        <v>0</v>
      </c>
      <c r="N139" s="592">
        <v>0</v>
      </c>
      <c r="O139" s="592">
        <v>0</v>
      </c>
      <c r="P139" s="476">
        <f>M139+N139+O139</f>
        <v>0</v>
      </c>
      <c r="Q139" s="243">
        <f t="shared" si="37"/>
      </c>
      <c r="R139" s="244"/>
      <c r="S139" s="713"/>
      <c r="T139" s="667"/>
      <c r="U139" s="667"/>
      <c r="V139" s="714"/>
      <c r="W139" s="244"/>
      <c r="X139" s="663"/>
      <c r="Y139" s="667"/>
      <c r="Z139" s="667"/>
      <c r="AA139" s="667"/>
      <c r="AB139" s="667"/>
      <c r="AC139" s="667"/>
      <c r="AD139" s="711"/>
      <c r="AE139" s="313">
        <f t="shared" si="19"/>
        <v>0</v>
      </c>
    </row>
    <row r="140" spans="1:31" ht="15.75">
      <c r="A140" s="398">
        <v>129</v>
      </c>
      <c r="I140" s="173"/>
      <c r="J140" s="183"/>
      <c r="K140" s="334"/>
      <c r="L140" s="706"/>
      <c r="M140" s="248"/>
      <c r="N140" s="248"/>
      <c r="O140" s="248"/>
      <c r="P140" s="249"/>
      <c r="Q140" s="243">
        <f t="shared" si="37"/>
      </c>
      <c r="R140" s="244"/>
      <c r="S140" s="437"/>
      <c r="T140" s="438"/>
      <c r="U140" s="323"/>
      <c r="V140" s="324"/>
      <c r="W140" s="244"/>
      <c r="X140" s="437"/>
      <c r="Y140" s="438"/>
      <c r="Z140" s="323"/>
      <c r="AA140" s="323"/>
      <c r="AB140" s="438"/>
      <c r="AC140" s="323"/>
      <c r="AD140" s="324"/>
      <c r="AE140" s="324"/>
    </row>
    <row r="141" spans="1:31" ht="19.5" thickBot="1">
      <c r="A141" s="398">
        <v>130</v>
      </c>
      <c r="I141" s="699">
        <v>98</v>
      </c>
      <c r="J141" s="941" t="s">
        <v>1024</v>
      </c>
      <c r="K141" s="942"/>
      <c r="L141" s="687"/>
      <c r="M141" s="690"/>
      <c r="N141" s="691"/>
      <c r="O141" s="691"/>
      <c r="P141" s="692">
        <f>M141+N141+O141</f>
        <v>0</v>
      </c>
      <c r="Q141" s="243">
        <f t="shared" si="37"/>
        <v>0</v>
      </c>
      <c r="R141" s="244"/>
      <c r="S141" s="428"/>
      <c r="T141" s="254"/>
      <c r="U141" s="317">
        <f t="shared" si="20"/>
        <v>0</v>
      </c>
      <c r="V141" s="424">
        <f>S141+T141-U141</f>
        <v>0</v>
      </c>
      <c r="W141" s="244"/>
      <c r="X141" s="428"/>
      <c r="Y141" s="254"/>
      <c r="Z141" s="429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8">
        <v>131</v>
      </c>
      <c r="I142" s="184"/>
      <c r="J142" s="335" t="s">
        <v>1025</v>
      </c>
      <c r="K142" s="336"/>
      <c r="L142" s="395"/>
      <c r="M142" s="395"/>
      <c r="N142" s="395"/>
      <c r="O142" s="395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8">
        <v>132</v>
      </c>
      <c r="I143" s="184"/>
      <c r="J143" s="341" t="s">
        <v>1026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8">
        <v>133</v>
      </c>
      <c r="I144" s="185"/>
      <c r="J144" s="345" t="s">
        <v>1691</v>
      </c>
      <c r="K144" s="346"/>
      <c r="L144" s="396"/>
      <c r="M144" s="396"/>
      <c r="N144" s="396"/>
      <c r="O144" s="396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8">
        <v>134</v>
      </c>
      <c r="I145" s="607"/>
      <c r="J145" s="608" t="s">
        <v>1245</v>
      </c>
      <c r="K145" s="609" t="s">
        <v>1027</v>
      </c>
      <c r="L145" s="700"/>
      <c r="M145" s="700">
        <f>SUM(M30,M33,M39,M47,M48,M66,M70,M76,M79,M80,M81,M82,M83,M92,M98,M99,M100,M101,M108,M112,M113,M114,M115,M118,M119,M127,M130,M131,M136)+M141</f>
        <v>0</v>
      </c>
      <c r="N145" s="700">
        <f>SUM(N30,N33,N39,N47,N48,N66,N70,N76,N79,N80,N81,N82,N83,N92,N98,N99,N100,N101,N108,N112,N113,N114,N115,N118,N119,N127,N130,N131,N136)+N141</f>
        <v>0</v>
      </c>
      <c r="O145" s="700">
        <f>SUM(O30,O33,O39,O47,O48,O66,O70,O76,O79,O80,O81,O82,O83,O92,O98,O99,O100,O101,O108,O112,O113,O114,O115,O118,O119,O127,O130,O131,O136)+O141</f>
        <v>0</v>
      </c>
      <c r="P145" s="700">
        <f>SUM(P30,P33,P39,P47,P48,P66,P70,P76,P79,P80,P81,P82,P83,P92,P98,P99,P100,P101,P108,P112,P113,P114,P115,P118,P119,P127,P130,P131,P136)+P141</f>
        <v>0</v>
      </c>
      <c r="Q145" s="243">
        <f t="shared" si="37"/>
      </c>
      <c r="R145" s="439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8">
        <v>135</v>
      </c>
      <c r="I146" s="554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8">
        <v>136</v>
      </c>
      <c r="I147" s="392"/>
      <c r="J147" s="392"/>
      <c r="K147" s="393"/>
      <c r="L147" s="392"/>
      <c r="M147" s="392"/>
      <c r="N147" s="392"/>
      <c r="O147" s="392"/>
      <c r="P147" s="394"/>
      <c r="Q147" s="221">
        <f>Q145</f>
      </c>
      <c r="R147" s="222"/>
      <c r="S147" s="392"/>
      <c r="T147" s="392"/>
      <c r="U147" s="394"/>
      <c r="V147" s="394"/>
      <c r="W147" s="394"/>
      <c r="X147" s="392"/>
      <c r="Y147" s="392"/>
      <c r="Z147" s="394"/>
      <c r="AA147" s="394"/>
      <c r="AB147" s="392"/>
      <c r="AC147" s="394"/>
      <c r="AD147" s="394"/>
      <c r="AE147" s="394"/>
    </row>
    <row r="148" spans="9:17" ht="51" customHeight="1">
      <c r="I148" s="402"/>
      <c r="J148" s="402"/>
      <c r="K148" s="402"/>
      <c r="L148" s="402"/>
      <c r="M148" s="402"/>
      <c r="N148" s="402"/>
      <c r="O148" s="402"/>
      <c r="P148" s="484"/>
      <c r="Q148" s="440">
        <f>(IF(L145&lt;&gt;0,$G$2,IF(P145&lt;&gt;0,$G$2,"")))</f>
      </c>
    </row>
    <row r="149" spans="9:17" ht="18.75">
      <c r="I149" s="402"/>
      <c r="J149" s="402"/>
      <c r="K149" s="474"/>
      <c r="L149" s="402"/>
      <c r="M149" s="402"/>
      <c r="N149" s="402"/>
      <c r="O149" s="402"/>
      <c r="P149" s="484"/>
      <c r="Q149" s="440">
        <f>(IF(L146&lt;&gt;0,$G$2,IF(P146&lt;&gt;0,$G$2,"")))</f>
      </c>
    </row>
    <row r="150" spans="9:17" ht="18.75">
      <c r="I150" s="402"/>
      <c r="J150" s="402"/>
      <c r="K150" s="402"/>
      <c r="L150" s="402"/>
      <c r="M150" s="402"/>
      <c r="N150" s="402"/>
      <c r="O150" s="402"/>
      <c r="P150" s="484"/>
      <c r="Q150" s="440">
        <f>(IF(L145&lt;&gt;0,$G$2,IF(P145&lt;&gt;0,$G$2,"")))</f>
      </c>
    </row>
    <row r="151" spans="9:17" ht="18.75">
      <c r="I151" s="402"/>
      <c r="J151" s="402"/>
      <c r="K151" s="402"/>
      <c r="L151" s="402"/>
      <c r="M151" s="402"/>
      <c r="N151" s="402"/>
      <c r="O151" s="402"/>
      <c r="P151" s="484"/>
      <c r="Q151" s="440">
        <f>(IF(L145&lt;&gt;0,$G$2,IF(P145&lt;&gt;0,$G$2,"")))</f>
      </c>
    </row>
    <row r="152" spans="9:17" ht="18.75" customHeight="1">
      <c r="I152" s="402"/>
      <c r="J152" s="402"/>
      <c r="K152" s="402"/>
      <c r="L152" s="402"/>
      <c r="M152" s="402"/>
      <c r="N152" s="402"/>
      <c r="O152" s="402"/>
      <c r="P152" s="484"/>
      <c r="Q152" s="440">
        <f>(IF(L145&lt;&gt;0,$G$2,IF(P145&lt;&gt;0,$G$2,"")))</f>
      </c>
    </row>
    <row r="153" spans="9:17" ht="18.75" customHeight="1">
      <c r="I153" s="402"/>
      <c r="J153" s="402"/>
      <c r="K153" s="402"/>
      <c r="L153" s="402"/>
      <c r="M153" s="402"/>
      <c r="N153" s="402"/>
      <c r="O153" s="402"/>
      <c r="P153" s="484"/>
      <c r="Q153" s="440">
        <f>(IF(L145&lt;&gt;0,$G$2,IF(P145&lt;&gt;0,$G$2,"")))</f>
      </c>
    </row>
    <row r="154" spans="9:17" ht="18.75">
      <c r="I154" s="402"/>
      <c r="J154" s="402"/>
      <c r="K154" s="402"/>
      <c r="L154" s="402"/>
      <c r="M154" s="402"/>
      <c r="N154" s="402"/>
      <c r="O154" s="402"/>
      <c r="P154" s="484"/>
      <c r="Q154" s="440">
        <f>(IF(L145&lt;&gt;0,$G$2,IF(P145&lt;&gt;0,$G$2,"")))</f>
      </c>
    </row>
    <row r="155" spans="9:16" ht="12.75">
      <c r="I155" s="402"/>
      <c r="J155" s="402"/>
      <c r="K155" s="402"/>
      <c r="L155" s="402"/>
      <c r="M155" s="402"/>
      <c r="N155" s="402"/>
      <c r="O155" s="402"/>
      <c r="P155" s="484"/>
    </row>
    <row r="156" spans="9:16" ht="12.75">
      <c r="I156" s="402"/>
      <c r="J156" s="402"/>
      <c r="K156" s="402"/>
      <c r="L156" s="402"/>
      <c r="M156" s="402"/>
      <c r="N156" s="402"/>
      <c r="O156" s="402"/>
      <c r="P156" s="484"/>
    </row>
    <row r="157" spans="9:16" ht="12.75">
      <c r="I157" s="402"/>
      <c r="J157" s="402"/>
      <c r="K157" s="402"/>
      <c r="L157" s="402"/>
      <c r="M157" s="402"/>
      <c r="N157" s="402"/>
      <c r="O157" s="402"/>
      <c r="P157" s="484"/>
    </row>
    <row r="158" spans="9:16" ht="12.75">
      <c r="I158" s="402"/>
      <c r="J158" s="402"/>
      <c r="K158" s="402"/>
      <c r="L158" s="402"/>
      <c r="M158" s="402"/>
      <c r="N158" s="402"/>
      <c r="O158" s="402"/>
      <c r="P158" s="484"/>
    </row>
    <row r="159" spans="9:16" ht="12.75">
      <c r="I159" s="402"/>
      <c r="J159" s="402"/>
      <c r="K159" s="402"/>
      <c r="L159" s="402"/>
      <c r="M159" s="402"/>
      <c r="N159" s="402"/>
      <c r="O159" s="402"/>
      <c r="P159" s="484"/>
    </row>
    <row r="160" spans="9:16" ht="12.75">
      <c r="I160" s="402"/>
      <c r="J160" s="402"/>
      <c r="K160" s="402"/>
      <c r="L160" s="402"/>
      <c r="M160" s="402"/>
      <c r="N160" s="402"/>
      <c r="O160" s="402"/>
      <c r="P160" s="484"/>
    </row>
    <row r="161" spans="9:16" ht="12.75">
      <c r="I161" s="402"/>
      <c r="J161" s="402"/>
      <c r="K161" s="402"/>
      <c r="L161" s="402"/>
      <c r="M161" s="402"/>
      <c r="N161" s="402"/>
      <c r="O161" s="402"/>
      <c r="P161" s="484"/>
    </row>
    <row r="162" spans="9:16" ht="12.75">
      <c r="I162" s="402"/>
      <c r="J162" s="402"/>
      <c r="K162" s="402"/>
      <c r="L162" s="402"/>
      <c r="M162" s="402"/>
      <c r="N162" s="402"/>
      <c r="O162" s="402"/>
      <c r="P162" s="484"/>
    </row>
    <row r="163" spans="9:16" ht="12.75">
      <c r="I163" s="402"/>
      <c r="J163" s="402"/>
      <c r="K163" s="402"/>
      <c r="L163" s="402"/>
      <c r="M163" s="402"/>
      <c r="N163" s="402"/>
      <c r="O163" s="402"/>
      <c r="P163" s="484"/>
    </row>
    <row r="164" spans="9:16" ht="12.75">
      <c r="I164" s="402"/>
      <c r="J164" s="402"/>
      <c r="K164" s="402"/>
      <c r="L164" s="402"/>
      <c r="M164" s="402"/>
      <c r="N164" s="402"/>
      <c r="O164" s="402"/>
      <c r="P164" s="484"/>
    </row>
    <row r="165" spans="9:16" ht="12.75">
      <c r="I165" s="402"/>
      <c r="J165" s="402"/>
      <c r="K165" s="402"/>
      <c r="L165" s="402"/>
      <c r="M165" s="402"/>
      <c r="N165" s="402"/>
      <c r="O165" s="402"/>
      <c r="P165" s="484"/>
    </row>
    <row r="166" spans="9:16" ht="12.75">
      <c r="I166" s="402"/>
      <c r="J166" s="402"/>
      <c r="K166" s="402"/>
      <c r="L166" s="402"/>
      <c r="M166" s="402"/>
      <c r="N166" s="402"/>
      <c r="O166" s="402"/>
      <c r="P166" s="484"/>
    </row>
    <row r="167" spans="9:16" ht="12.75">
      <c r="I167" s="402"/>
      <c r="J167" s="402"/>
      <c r="K167" s="402"/>
      <c r="L167" s="402"/>
      <c r="M167" s="402"/>
      <c r="N167" s="402"/>
      <c r="O167" s="402"/>
      <c r="P167" s="484"/>
    </row>
    <row r="168" spans="9:16" ht="12.75">
      <c r="I168" s="402"/>
      <c r="J168" s="402"/>
      <c r="K168" s="402"/>
      <c r="L168" s="402"/>
      <c r="M168" s="402"/>
      <c r="N168" s="402"/>
      <c r="O168" s="402"/>
      <c r="P168" s="484"/>
    </row>
    <row r="169" spans="9:16" ht="12.75">
      <c r="I169" s="402"/>
      <c r="J169" s="402"/>
      <c r="K169" s="402"/>
      <c r="L169" s="402"/>
      <c r="M169" s="402"/>
      <c r="N169" s="402"/>
      <c r="O169" s="402"/>
      <c r="P169" s="484"/>
    </row>
    <row r="170" spans="9:16" ht="12.75">
      <c r="I170" s="402"/>
      <c r="J170" s="402"/>
      <c r="K170" s="402"/>
      <c r="L170" s="402"/>
      <c r="M170" s="402"/>
      <c r="N170" s="402"/>
      <c r="O170" s="402"/>
      <c r="P170" s="484"/>
    </row>
    <row r="171" spans="9:16" ht="12.75">
      <c r="I171" s="402"/>
      <c r="J171" s="402"/>
      <c r="K171" s="402"/>
      <c r="L171" s="402"/>
      <c r="M171" s="402"/>
      <c r="N171" s="402"/>
      <c r="O171" s="402"/>
      <c r="P171" s="484"/>
    </row>
    <row r="172" spans="9:16" ht="12.75">
      <c r="I172" s="402"/>
      <c r="J172" s="402"/>
      <c r="K172" s="402"/>
      <c r="L172" s="402"/>
      <c r="M172" s="402"/>
      <c r="N172" s="402"/>
      <c r="O172" s="402"/>
      <c r="P172" s="484"/>
    </row>
    <row r="173" spans="9:16" ht="12.75">
      <c r="I173" s="402"/>
      <c r="J173" s="402"/>
      <c r="K173" s="402"/>
      <c r="L173" s="402"/>
      <c r="M173" s="402"/>
      <c r="N173" s="402"/>
      <c r="O173" s="402"/>
      <c r="P173" s="484"/>
    </row>
    <row r="174" spans="9:16" ht="12.75">
      <c r="I174" s="402"/>
      <c r="J174" s="402"/>
      <c r="K174" s="402"/>
      <c r="L174" s="402"/>
      <c r="M174" s="402"/>
      <c r="N174" s="402"/>
      <c r="O174" s="402"/>
      <c r="P174" s="484"/>
    </row>
    <row r="175" spans="9:16" ht="12.75">
      <c r="I175" s="402"/>
      <c r="J175" s="402"/>
      <c r="K175" s="402"/>
      <c r="L175" s="402"/>
      <c r="M175" s="402"/>
      <c r="N175" s="402"/>
      <c r="O175" s="402"/>
      <c r="P175" s="484"/>
    </row>
    <row r="176" spans="9:16" ht="12.75">
      <c r="I176" s="402"/>
      <c r="J176" s="402"/>
      <c r="K176" s="402"/>
      <c r="L176" s="402"/>
      <c r="M176" s="402"/>
      <c r="N176" s="402"/>
      <c r="O176" s="402"/>
      <c r="P176" s="484"/>
    </row>
    <row r="177" spans="9:16" ht="12.75">
      <c r="I177" s="402"/>
      <c r="J177" s="402"/>
      <c r="K177" s="402"/>
      <c r="L177" s="402"/>
      <c r="M177" s="402"/>
      <c r="N177" s="402"/>
      <c r="O177" s="402"/>
      <c r="P177" s="484"/>
    </row>
    <row r="178" spans="9:16" ht="12.75">
      <c r="I178" s="402"/>
      <c r="J178" s="402"/>
      <c r="K178" s="402"/>
      <c r="L178" s="402"/>
      <c r="M178" s="402"/>
      <c r="N178" s="402"/>
      <c r="O178" s="402"/>
      <c r="P178" s="484"/>
    </row>
    <row r="179" spans="9:16" ht="12.75">
      <c r="I179" s="402"/>
      <c r="J179" s="402"/>
      <c r="K179" s="402"/>
      <c r="L179" s="402"/>
      <c r="M179" s="402"/>
      <c r="N179" s="402"/>
      <c r="O179" s="402"/>
      <c r="P179" s="484"/>
    </row>
    <row r="180" spans="9:16" ht="12.75">
      <c r="I180" s="402"/>
      <c r="J180" s="402"/>
      <c r="K180" s="402"/>
      <c r="L180" s="402"/>
      <c r="M180" s="402"/>
      <c r="N180" s="402"/>
      <c r="O180" s="402"/>
      <c r="P180" s="484"/>
    </row>
    <row r="181" spans="9:16" ht="12.75">
      <c r="I181" s="402"/>
      <c r="J181" s="402"/>
      <c r="K181" s="402"/>
      <c r="L181" s="402"/>
      <c r="M181" s="402"/>
      <c r="N181" s="402"/>
      <c r="O181" s="402"/>
      <c r="P181" s="484"/>
    </row>
    <row r="182" spans="9:16" ht="12.75">
      <c r="I182" s="402"/>
      <c r="J182" s="402"/>
      <c r="K182" s="402"/>
      <c r="L182" s="402"/>
      <c r="M182" s="402"/>
      <c r="N182" s="402"/>
      <c r="O182" s="402"/>
      <c r="P182" s="484"/>
    </row>
    <row r="183" spans="9:16" ht="12.75">
      <c r="I183" s="402"/>
      <c r="J183" s="402"/>
      <c r="K183" s="402"/>
      <c r="L183" s="402"/>
      <c r="M183" s="402"/>
      <c r="N183" s="402"/>
      <c r="O183" s="402"/>
      <c r="P183" s="484"/>
    </row>
    <row r="184" spans="9:16" ht="12.75">
      <c r="I184" s="402"/>
      <c r="J184" s="402"/>
      <c r="K184" s="402"/>
      <c r="L184" s="402"/>
      <c r="M184" s="402"/>
      <c r="N184" s="402"/>
      <c r="O184" s="402"/>
      <c r="P184" s="484"/>
    </row>
    <row r="185" spans="9:16" ht="12.75">
      <c r="I185" s="402"/>
      <c r="J185" s="402"/>
      <c r="K185" s="402"/>
      <c r="L185" s="402"/>
      <c r="M185" s="402"/>
      <c r="N185" s="402"/>
      <c r="O185" s="402"/>
      <c r="P185" s="484"/>
    </row>
    <row r="186" spans="9:16" ht="12.75">
      <c r="I186" s="402"/>
      <c r="J186" s="402"/>
      <c r="K186" s="402"/>
      <c r="L186" s="402"/>
      <c r="M186" s="402"/>
      <c r="N186" s="402"/>
      <c r="O186" s="402"/>
      <c r="P186" s="484"/>
    </row>
    <row r="187" spans="9:16" ht="12.75">
      <c r="I187" s="402"/>
      <c r="J187" s="402"/>
      <c r="K187" s="402"/>
      <c r="L187" s="402"/>
      <c r="M187" s="402"/>
      <c r="N187" s="402"/>
      <c r="O187" s="402"/>
      <c r="P187" s="484"/>
    </row>
    <row r="188" spans="9:16" ht="12.75">
      <c r="I188" s="402"/>
      <c r="J188" s="402"/>
      <c r="K188" s="402"/>
      <c r="L188" s="402"/>
      <c r="M188" s="402"/>
      <c r="N188" s="402"/>
      <c r="O188" s="402"/>
      <c r="P188" s="484"/>
    </row>
    <row r="189" spans="9:16" ht="12.75">
      <c r="I189" s="402"/>
      <c r="J189" s="402"/>
      <c r="K189" s="402"/>
      <c r="L189" s="402"/>
      <c r="M189" s="402"/>
      <c r="N189" s="402"/>
      <c r="O189" s="402"/>
      <c r="P189" s="484"/>
    </row>
    <row r="190" spans="9:16" ht="12.75">
      <c r="I190" s="402"/>
      <c r="J190" s="402"/>
      <c r="K190" s="402"/>
      <c r="L190" s="402"/>
      <c r="M190" s="402"/>
      <c r="N190" s="402"/>
      <c r="O190" s="402"/>
      <c r="P190" s="484"/>
    </row>
    <row r="191" spans="9:16" ht="12.75">
      <c r="I191" s="402"/>
      <c r="J191" s="402"/>
      <c r="K191" s="402"/>
      <c r="L191" s="402"/>
      <c r="M191" s="402"/>
      <c r="N191" s="402"/>
      <c r="O191" s="402"/>
      <c r="P191" s="484"/>
    </row>
    <row r="192" spans="9:16" ht="12.75">
      <c r="I192" s="402"/>
      <c r="J192" s="402"/>
      <c r="K192" s="402"/>
      <c r="L192" s="402"/>
      <c r="M192" s="402"/>
      <c r="N192" s="402"/>
      <c r="O192" s="402"/>
      <c r="P192" s="484"/>
    </row>
    <row r="193" spans="9:16" ht="12.75">
      <c r="I193" s="402"/>
      <c r="J193" s="402"/>
      <c r="K193" s="402"/>
      <c r="L193" s="402"/>
      <c r="M193" s="402"/>
      <c r="N193" s="402"/>
      <c r="O193" s="402"/>
      <c r="P193" s="484"/>
    </row>
    <row r="194" spans="9:16" ht="12.75">
      <c r="I194" s="402"/>
      <c r="J194" s="402"/>
      <c r="K194" s="402"/>
      <c r="L194" s="402"/>
      <c r="M194" s="402"/>
      <c r="N194" s="402"/>
      <c r="O194" s="402"/>
      <c r="P194" s="484"/>
    </row>
    <row r="195" spans="9:16" ht="12.75">
      <c r="I195" s="402"/>
      <c r="J195" s="402"/>
      <c r="K195" s="402"/>
      <c r="L195" s="402"/>
      <c r="M195" s="402"/>
      <c r="N195" s="402"/>
      <c r="O195" s="402"/>
      <c r="P195" s="484"/>
    </row>
    <row r="196" spans="9:16" ht="12.75">
      <c r="I196" s="402"/>
      <c r="J196" s="402"/>
      <c r="K196" s="402"/>
      <c r="L196" s="402"/>
      <c r="M196" s="402"/>
      <c r="N196" s="402"/>
      <c r="O196" s="402"/>
      <c r="P196" s="484"/>
    </row>
    <row r="197" spans="9:16" ht="12.75">
      <c r="I197" s="402"/>
      <c r="J197" s="402"/>
      <c r="K197" s="402"/>
      <c r="L197" s="402"/>
      <c r="M197" s="402"/>
      <c r="N197" s="402"/>
      <c r="O197" s="402"/>
      <c r="P197" s="484"/>
    </row>
    <row r="198" spans="9:16" ht="12.75">
      <c r="I198" s="402"/>
      <c r="J198" s="402"/>
      <c r="K198" s="402"/>
      <c r="L198" s="402"/>
      <c r="M198" s="402"/>
      <c r="N198" s="402"/>
      <c r="O198" s="402"/>
      <c r="P198" s="484"/>
    </row>
    <row r="199" spans="9:16" ht="12.75">
      <c r="I199" s="402"/>
      <c r="J199" s="402"/>
      <c r="K199" s="402"/>
      <c r="L199" s="402"/>
      <c r="M199" s="402"/>
      <c r="N199" s="402"/>
      <c r="O199" s="402"/>
      <c r="P199" s="484"/>
    </row>
    <row r="200" spans="9:16" ht="12.75">
      <c r="I200" s="402"/>
      <c r="J200" s="402"/>
      <c r="K200" s="402"/>
      <c r="L200" s="402"/>
      <c r="M200" s="402"/>
      <c r="N200" s="402"/>
      <c r="O200" s="402"/>
      <c r="P200" s="484"/>
    </row>
    <row r="201" spans="9:16" ht="12.75">
      <c r="I201" s="402"/>
      <c r="J201" s="402"/>
      <c r="K201" s="402"/>
      <c r="L201" s="402"/>
      <c r="M201" s="402"/>
      <c r="N201" s="402"/>
      <c r="O201" s="402"/>
      <c r="P201" s="484"/>
    </row>
    <row r="202" spans="9:16" ht="12.75">
      <c r="I202" s="402"/>
      <c r="J202" s="402"/>
      <c r="K202" s="402"/>
      <c r="L202" s="402"/>
      <c r="M202" s="402"/>
      <c r="N202" s="402"/>
      <c r="O202" s="402"/>
      <c r="P202" s="484"/>
    </row>
    <row r="203" spans="9:16" ht="12.75">
      <c r="I203" s="402"/>
      <c r="J203" s="402"/>
      <c r="K203" s="402"/>
      <c r="L203" s="402"/>
      <c r="M203" s="402"/>
      <c r="N203" s="402"/>
      <c r="O203" s="402"/>
      <c r="P203" s="484"/>
    </row>
    <row r="204" spans="9:16" ht="12.75">
      <c r="I204" s="402"/>
      <c r="J204" s="402"/>
      <c r="K204" s="402"/>
      <c r="L204" s="402"/>
      <c r="M204" s="402"/>
      <c r="N204" s="402"/>
      <c r="O204" s="402"/>
      <c r="P204" s="484"/>
    </row>
    <row r="205" spans="9:16" ht="12.75">
      <c r="I205" s="402"/>
      <c r="J205" s="402"/>
      <c r="K205" s="402"/>
      <c r="L205" s="402"/>
      <c r="M205" s="402"/>
      <c r="N205" s="402"/>
      <c r="O205" s="402"/>
      <c r="P205" s="484"/>
    </row>
    <row r="206" spans="9:16" ht="12.75">
      <c r="I206" s="402"/>
      <c r="J206" s="402"/>
      <c r="K206" s="402"/>
      <c r="L206" s="402"/>
      <c r="M206" s="402"/>
      <c r="N206" s="402"/>
      <c r="O206" s="402"/>
      <c r="P206" s="484"/>
    </row>
    <row r="207" spans="9:16" ht="12.75">
      <c r="I207" s="402"/>
      <c r="J207" s="402"/>
      <c r="K207" s="402"/>
      <c r="L207" s="402"/>
      <c r="M207" s="402"/>
      <c r="N207" s="402"/>
      <c r="O207" s="402"/>
      <c r="P207" s="484"/>
    </row>
    <row r="208" spans="9:16" ht="12.75">
      <c r="I208" s="402"/>
      <c r="J208" s="402"/>
      <c r="K208" s="402"/>
      <c r="L208" s="402"/>
      <c r="M208" s="402"/>
      <c r="N208" s="402"/>
      <c r="O208" s="402"/>
      <c r="P208" s="484"/>
    </row>
    <row r="209" spans="9:16" ht="12.75">
      <c r="I209" s="402"/>
      <c r="J209" s="402"/>
      <c r="K209" s="402"/>
      <c r="L209" s="402"/>
      <c r="M209" s="402"/>
      <c r="N209" s="402"/>
      <c r="O209" s="402"/>
      <c r="P209" s="484"/>
    </row>
    <row r="210" spans="9:16" ht="12.75">
      <c r="I210" s="402"/>
      <c r="J210" s="402"/>
      <c r="K210" s="402"/>
      <c r="L210" s="402"/>
      <c r="M210" s="402"/>
      <c r="N210" s="402"/>
      <c r="O210" s="402"/>
      <c r="P210" s="484"/>
    </row>
    <row r="211" spans="9:16" ht="12.75">
      <c r="I211" s="402"/>
      <c r="J211" s="402"/>
      <c r="K211" s="402"/>
      <c r="L211" s="402"/>
      <c r="M211" s="402"/>
      <c r="N211" s="402"/>
      <c r="O211" s="402"/>
      <c r="P211" s="484"/>
    </row>
    <row r="212" spans="9:16" ht="12.75">
      <c r="I212" s="402"/>
      <c r="J212" s="402"/>
      <c r="K212" s="402"/>
      <c r="L212" s="402"/>
      <c r="M212" s="402"/>
      <c r="N212" s="402"/>
      <c r="O212" s="402"/>
      <c r="P212" s="484"/>
    </row>
    <row r="213" spans="9:16" ht="12.75">
      <c r="I213" s="402"/>
      <c r="J213" s="402"/>
      <c r="K213" s="402"/>
      <c r="L213" s="402"/>
      <c r="M213" s="402"/>
      <c r="N213" s="402"/>
      <c r="O213" s="402"/>
      <c r="P213" s="484"/>
    </row>
    <row r="214" spans="9:16" ht="12.75">
      <c r="I214" s="402"/>
      <c r="J214" s="402"/>
      <c r="K214" s="402"/>
      <c r="L214" s="402"/>
      <c r="M214" s="402"/>
      <c r="N214" s="402"/>
      <c r="O214" s="402"/>
      <c r="P214" s="484"/>
    </row>
    <row r="215" spans="9:16" ht="12.75">
      <c r="I215" s="402"/>
      <c r="J215" s="402"/>
      <c r="K215" s="402"/>
      <c r="L215" s="402"/>
      <c r="M215" s="402"/>
      <c r="N215" s="402"/>
      <c r="O215" s="402"/>
      <c r="P215" s="484"/>
    </row>
    <row r="216" spans="9:16" ht="12.75">
      <c r="I216" s="402"/>
      <c r="J216" s="402"/>
      <c r="K216" s="402"/>
      <c r="L216" s="402"/>
      <c r="M216" s="402"/>
      <c r="N216" s="402"/>
      <c r="O216" s="402"/>
      <c r="P216" s="484"/>
    </row>
    <row r="217" spans="9:16" ht="12.75">
      <c r="I217" s="402"/>
      <c r="J217" s="402"/>
      <c r="K217" s="402"/>
      <c r="L217" s="402"/>
      <c r="M217" s="402"/>
      <c r="N217" s="402"/>
      <c r="O217" s="402"/>
      <c r="P217" s="484"/>
    </row>
    <row r="218" spans="9:16" ht="12.75">
      <c r="I218" s="402"/>
      <c r="J218" s="402"/>
      <c r="K218" s="402"/>
      <c r="L218" s="402"/>
      <c r="M218" s="402"/>
      <c r="N218" s="402"/>
      <c r="O218" s="402"/>
      <c r="P218" s="484"/>
    </row>
    <row r="219" spans="9:16" ht="12.75">
      <c r="I219" s="402"/>
      <c r="J219" s="402"/>
      <c r="K219" s="402"/>
      <c r="L219" s="402"/>
      <c r="M219" s="402"/>
      <c r="N219" s="402"/>
      <c r="O219" s="402"/>
      <c r="P219" s="484"/>
    </row>
    <row r="220" spans="9:16" ht="12.75">
      <c r="I220" s="402"/>
      <c r="J220" s="402"/>
      <c r="K220" s="402"/>
      <c r="L220" s="402"/>
      <c r="M220" s="402"/>
      <c r="N220" s="402"/>
      <c r="O220" s="402"/>
      <c r="P220" s="484"/>
    </row>
    <row r="221" spans="9:16" ht="12.75">
      <c r="I221" s="402"/>
      <c r="J221" s="402"/>
      <c r="K221" s="402"/>
      <c r="L221" s="402"/>
      <c r="M221" s="402"/>
      <c r="N221" s="402"/>
      <c r="O221" s="402"/>
      <c r="P221" s="484"/>
    </row>
    <row r="222" spans="9:16" ht="12.75">
      <c r="I222" s="402"/>
      <c r="J222" s="402"/>
      <c r="K222" s="402"/>
      <c r="L222" s="402"/>
      <c r="M222" s="402"/>
      <c r="N222" s="402"/>
      <c r="O222" s="402"/>
      <c r="P222" s="484"/>
    </row>
    <row r="223" spans="9:16" ht="12.75">
      <c r="I223" s="402"/>
      <c r="J223" s="402"/>
      <c r="K223" s="402"/>
      <c r="L223" s="402"/>
      <c r="M223" s="402"/>
      <c r="N223" s="402"/>
      <c r="O223" s="402"/>
      <c r="P223" s="484"/>
    </row>
    <row r="224" spans="9:16" ht="12.75">
      <c r="I224" s="402"/>
      <c r="J224" s="402"/>
      <c r="K224" s="402"/>
      <c r="L224" s="402"/>
      <c r="M224" s="402"/>
      <c r="N224" s="402"/>
      <c r="O224" s="402"/>
      <c r="P224" s="484"/>
    </row>
    <row r="225" spans="9:16" ht="12.75">
      <c r="I225" s="402"/>
      <c r="J225" s="402"/>
      <c r="K225" s="402"/>
      <c r="L225" s="402"/>
      <c r="M225" s="402"/>
      <c r="N225" s="402"/>
      <c r="O225" s="402"/>
      <c r="P225" s="484"/>
    </row>
    <row r="226" spans="9:16" ht="12.75">
      <c r="I226" s="402"/>
      <c r="J226" s="402"/>
      <c r="K226" s="402"/>
      <c r="L226" s="402"/>
      <c r="M226" s="402"/>
      <c r="N226" s="402"/>
      <c r="O226" s="402"/>
      <c r="P226" s="484"/>
    </row>
    <row r="227" spans="9:16" ht="12.75">
      <c r="I227" s="402"/>
      <c r="J227" s="402"/>
      <c r="K227" s="402"/>
      <c r="L227" s="402"/>
      <c r="M227" s="402"/>
      <c r="N227" s="402"/>
      <c r="O227" s="402"/>
      <c r="P227" s="484"/>
    </row>
    <row r="228" spans="9:16" ht="12.75">
      <c r="I228" s="402"/>
      <c r="J228" s="402"/>
      <c r="K228" s="402"/>
      <c r="L228" s="402"/>
      <c r="M228" s="402"/>
      <c r="N228" s="402"/>
      <c r="O228" s="402"/>
      <c r="P228" s="484"/>
    </row>
    <row r="229" spans="9:16" ht="12.75">
      <c r="I229" s="402"/>
      <c r="J229" s="402"/>
      <c r="K229" s="402"/>
      <c r="L229" s="402"/>
      <c r="M229" s="402"/>
      <c r="N229" s="402"/>
      <c r="O229" s="402"/>
      <c r="P229" s="484"/>
    </row>
    <row r="230" spans="9:16" ht="12.75">
      <c r="I230" s="402"/>
      <c r="J230" s="402"/>
      <c r="K230" s="402"/>
      <c r="L230" s="402"/>
      <c r="M230" s="402"/>
      <c r="N230" s="402"/>
      <c r="O230" s="402"/>
      <c r="P230" s="484"/>
    </row>
    <row r="231" spans="9:16" ht="12.75">
      <c r="I231" s="402"/>
      <c r="J231" s="402"/>
      <c r="K231" s="402"/>
      <c r="L231" s="402"/>
      <c r="M231" s="402"/>
      <c r="N231" s="402"/>
      <c r="O231" s="402"/>
      <c r="P231" s="484"/>
    </row>
    <row r="232" spans="9:16" ht="12.75">
      <c r="I232" s="402"/>
      <c r="J232" s="402"/>
      <c r="K232" s="402"/>
      <c r="L232" s="402"/>
      <c r="M232" s="402"/>
      <c r="N232" s="402"/>
      <c r="O232" s="402"/>
      <c r="P232" s="484"/>
    </row>
    <row r="233" spans="9:16" ht="12.75">
      <c r="I233" s="402"/>
      <c r="J233" s="402"/>
      <c r="K233" s="402"/>
      <c r="L233" s="402"/>
      <c r="M233" s="402"/>
      <c r="N233" s="402"/>
      <c r="O233" s="402"/>
      <c r="P233" s="484"/>
    </row>
    <row r="234" spans="9:16" ht="12.75">
      <c r="I234" s="402"/>
      <c r="J234" s="402"/>
      <c r="K234" s="402"/>
      <c r="L234" s="402"/>
      <c r="M234" s="402"/>
      <c r="N234" s="402"/>
      <c r="O234" s="402"/>
      <c r="P234" s="484"/>
    </row>
    <row r="235" spans="9:16" ht="12.75">
      <c r="I235" s="402"/>
      <c r="J235" s="402"/>
      <c r="K235" s="402"/>
      <c r="L235" s="402"/>
      <c r="M235" s="402"/>
      <c r="N235" s="402"/>
      <c r="O235" s="402"/>
      <c r="P235" s="484"/>
    </row>
    <row r="236" spans="9:16" ht="12.75">
      <c r="I236" s="402"/>
      <c r="J236" s="402"/>
      <c r="K236" s="402"/>
      <c r="L236" s="402"/>
      <c r="M236" s="402"/>
      <c r="N236" s="402"/>
      <c r="O236" s="402"/>
      <c r="P236" s="484"/>
    </row>
    <row r="237" spans="9:16" ht="12.75">
      <c r="I237" s="402"/>
      <c r="J237" s="402"/>
      <c r="K237" s="402"/>
      <c r="L237" s="402"/>
      <c r="M237" s="402"/>
      <c r="N237" s="402"/>
      <c r="O237" s="402"/>
      <c r="P237" s="484"/>
    </row>
    <row r="238" spans="9:16" ht="12.75">
      <c r="I238" s="402"/>
      <c r="J238" s="402"/>
      <c r="K238" s="402"/>
      <c r="L238" s="402"/>
      <c r="M238" s="402"/>
      <c r="N238" s="402"/>
      <c r="O238" s="402"/>
      <c r="P238" s="484"/>
    </row>
    <row r="239" spans="9:16" ht="12.75">
      <c r="I239" s="402"/>
      <c r="J239" s="402"/>
      <c r="K239" s="402"/>
      <c r="L239" s="402"/>
      <c r="M239" s="402"/>
      <c r="N239" s="402"/>
      <c r="O239" s="402"/>
      <c r="P239" s="484"/>
    </row>
    <row r="240" spans="9:16" ht="12.75">
      <c r="I240" s="402"/>
      <c r="J240" s="402"/>
      <c r="K240" s="402"/>
      <c r="L240" s="402"/>
      <c r="M240" s="402"/>
      <c r="N240" s="402"/>
      <c r="O240" s="402"/>
      <c r="P240" s="484"/>
    </row>
    <row r="241" spans="9:16" ht="12.75">
      <c r="I241" s="402"/>
      <c r="J241" s="402"/>
      <c r="K241" s="402"/>
      <c r="L241" s="402"/>
      <c r="M241" s="402"/>
      <c r="N241" s="402"/>
      <c r="O241" s="402"/>
      <c r="P241" s="484"/>
    </row>
    <row r="242" spans="9:16" ht="12.75">
      <c r="I242" s="402"/>
      <c r="J242" s="402"/>
      <c r="K242" s="402"/>
      <c r="L242" s="402"/>
      <c r="M242" s="402"/>
      <c r="N242" s="402"/>
      <c r="O242" s="402"/>
      <c r="P242" s="484"/>
    </row>
    <row r="243" spans="9:16" ht="12.75">
      <c r="I243" s="402"/>
      <c r="J243" s="402"/>
      <c r="K243" s="402"/>
      <c r="L243" s="402"/>
      <c r="M243" s="402"/>
      <c r="N243" s="402"/>
      <c r="O243" s="402"/>
      <c r="P243" s="484"/>
    </row>
    <row r="244" spans="9:16" ht="12.75">
      <c r="I244" s="402"/>
      <c r="J244" s="402"/>
      <c r="K244" s="402"/>
      <c r="L244" s="402"/>
      <c r="M244" s="402"/>
      <c r="N244" s="402"/>
      <c r="O244" s="402"/>
      <c r="P244" s="484"/>
    </row>
    <row r="245" spans="9:16" ht="12.75">
      <c r="I245" s="402"/>
      <c r="J245" s="402"/>
      <c r="K245" s="402"/>
      <c r="L245" s="402"/>
      <c r="M245" s="402"/>
      <c r="N245" s="402"/>
      <c r="O245" s="402"/>
      <c r="P245" s="484"/>
    </row>
    <row r="246" spans="9:16" ht="12.75">
      <c r="I246" s="402"/>
      <c r="J246" s="402"/>
      <c r="K246" s="402"/>
      <c r="L246" s="402"/>
      <c r="M246" s="402"/>
      <c r="N246" s="402"/>
      <c r="O246" s="402"/>
      <c r="P246" s="484"/>
    </row>
    <row r="247" spans="9:16" ht="12.75">
      <c r="I247" s="402"/>
      <c r="J247" s="402"/>
      <c r="K247" s="402"/>
      <c r="L247" s="402"/>
      <c r="M247" s="402"/>
      <c r="N247" s="402"/>
      <c r="O247" s="402"/>
      <c r="P247" s="484"/>
    </row>
    <row r="248" spans="9:16" ht="12.75">
      <c r="I248" s="402"/>
      <c r="J248" s="402"/>
      <c r="K248" s="402"/>
      <c r="L248" s="402"/>
      <c r="M248" s="402"/>
      <c r="N248" s="402"/>
      <c r="O248" s="402"/>
      <c r="P248" s="484"/>
    </row>
    <row r="249" spans="9:16" ht="12.75">
      <c r="I249" s="402"/>
      <c r="J249" s="402"/>
      <c r="K249" s="402"/>
      <c r="L249" s="402"/>
      <c r="M249" s="402"/>
      <c r="N249" s="402"/>
      <c r="O249" s="402"/>
      <c r="P249" s="484"/>
    </row>
    <row r="250" spans="9:16" ht="12.75">
      <c r="I250" s="402"/>
      <c r="J250" s="402"/>
      <c r="K250" s="402"/>
      <c r="L250" s="402"/>
      <c r="M250" s="402"/>
      <c r="N250" s="402"/>
      <c r="O250" s="402"/>
      <c r="P250" s="484"/>
    </row>
    <row r="251" spans="9:16" ht="12.75">
      <c r="I251" s="402"/>
      <c r="J251" s="402"/>
      <c r="K251" s="402"/>
      <c r="L251" s="402"/>
      <c r="M251" s="402"/>
      <c r="N251" s="402"/>
      <c r="O251" s="402"/>
      <c r="P251" s="484"/>
    </row>
    <row r="252" spans="9:16" ht="12.75">
      <c r="I252" s="402"/>
      <c r="J252" s="402"/>
      <c r="K252" s="402"/>
      <c r="L252" s="402"/>
      <c r="M252" s="402"/>
      <c r="N252" s="402"/>
      <c r="O252" s="402"/>
      <c r="P252" s="484"/>
    </row>
    <row r="253" spans="9:16" ht="12.75">
      <c r="I253" s="402"/>
      <c r="J253" s="402"/>
      <c r="K253" s="402"/>
      <c r="L253" s="402"/>
      <c r="M253" s="402"/>
      <c r="N253" s="402"/>
      <c r="O253" s="402"/>
      <c r="P253" s="484"/>
    </row>
    <row r="254" spans="9:16" ht="12.75">
      <c r="I254" s="402"/>
      <c r="J254" s="402"/>
      <c r="K254" s="402"/>
      <c r="L254" s="402"/>
      <c r="M254" s="402"/>
      <c r="N254" s="402"/>
      <c r="O254" s="402"/>
      <c r="P254" s="484"/>
    </row>
    <row r="255" spans="9:16" ht="12.75">
      <c r="I255" s="402"/>
      <c r="J255" s="402"/>
      <c r="K255" s="402"/>
      <c r="L255" s="402"/>
      <c r="M255" s="402"/>
      <c r="N255" s="402"/>
      <c r="O255" s="402"/>
      <c r="P255" s="484"/>
    </row>
    <row r="256" spans="9:16" ht="12.75">
      <c r="I256" s="402"/>
      <c r="J256" s="402"/>
      <c r="K256" s="402"/>
      <c r="L256" s="402"/>
      <c r="M256" s="402"/>
      <c r="N256" s="402"/>
      <c r="O256" s="402"/>
      <c r="P256" s="484"/>
    </row>
    <row r="257" spans="9:16" ht="12.75">
      <c r="I257" s="402"/>
      <c r="J257" s="402"/>
      <c r="K257" s="402"/>
      <c r="L257" s="402"/>
      <c r="M257" s="402"/>
      <c r="N257" s="402"/>
      <c r="O257" s="402"/>
      <c r="P257" s="484"/>
    </row>
    <row r="258" spans="9:16" ht="12.75">
      <c r="I258" s="402"/>
      <c r="J258" s="402"/>
      <c r="K258" s="402"/>
      <c r="L258" s="402"/>
      <c r="M258" s="402"/>
      <c r="N258" s="402"/>
      <c r="O258" s="402"/>
      <c r="P258" s="484"/>
    </row>
    <row r="259" spans="9:16" ht="12.75">
      <c r="I259" s="402"/>
      <c r="J259" s="402"/>
      <c r="K259" s="402"/>
      <c r="L259" s="402"/>
      <c r="M259" s="402"/>
      <c r="N259" s="402"/>
      <c r="O259" s="402"/>
      <c r="P259" s="484"/>
    </row>
    <row r="260" spans="9:16" ht="12.75">
      <c r="I260" s="402"/>
      <c r="J260" s="402"/>
      <c r="K260" s="402"/>
      <c r="L260" s="402"/>
      <c r="M260" s="402"/>
      <c r="N260" s="402"/>
      <c r="O260" s="402"/>
      <c r="P260" s="484"/>
    </row>
    <row r="261" spans="9:16" ht="12.75">
      <c r="I261" s="402"/>
      <c r="J261" s="402"/>
      <c r="K261" s="402"/>
      <c r="L261" s="402"/>
      <c r="M261" s="402"/>
      <c r="N261" s="402"/>
      <c r="O261" s="402"/>
      <c r="P261" s="484"/>
    </row>
    <row r="262" spans="9:16" ht="12.75">
      <c r="I262" s="402"/>
      <c r="J262" s="402"/>
      <c r="K262" s="402"/>
      <c r="L262" s="402"/>
      <c r="M262" s="402"/>
      <c r="N262" s="402"/>
      <c r="O262" s="402"/>
      <c r="P262" s="484"/>
    </row>
    <row r="263" spans="9:16" ht="12.75">
      <c r="I263" s="402"/>
      <c r="J263" s="402"/>
      <c r="K263" s="402"/>
      <c r="L263" s="402"/>
      <c r="M263" s="402"/>
      <c r="N263" s="402"/>
      <c r="O263" s="402"/>
      <c r="P263" s="484"/>
    </row>
    <row r="264" ht="12.75">
      <c r="K264" s="402"/>
    </row>
    <row r="689" ht="12.75"/>
    <row r="739" ht="12.75"/>
  </sheetData>
  <sheetProtection password="81B0" sheet="1" objects="1" scenarios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18:K118"/>
    <mergeCell ref="J136:K136"/>
    <mergeCell ref="J83:K83"/>
    <mergeCell ref="J130:K130"/>
    <mergeCell ref="J131:K131"/>
    <mergeCell ref="J101:K101"/>
    <mergeCell ref="J112:K112"/>
    <mergeCell ref="T23:T24"/>
    <mergeCell ref="V23:V24"/>
    <mergeCell ref="M23:P23"/>
    <mergeCell ref="J108:K108"/>
    <mergeCell ref="J30:K30"/>
    <mergeCell ref="J80:K80"/>
    <mergeCell ref="J81:K81"/>
    <mergeCell ref="J82:K82"/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zoomScalePageLayoutView="0" workbookViewId="0" topLeftCell="A238">
      <selection activeCell="B244" sqref="B244"/>
    </sheetView>
  </sheetViews>
  <sheetFormatPr defaultColWidth="9.00390625" defaultRowHeight="12.75"/>
  <cols>
    <col min="1" max="1" width="58.25390625" style="781" customWidth="1"/>
    <col min="2" max="2" width="105.875" style="790" customWidth="1"/>
    <col min="3" max="5" width="48.125" style="781" customWidth="1"/>
    <col min="6" max="16384" width="9.125" style="781" customWidth="1"/>
  </cols>
  <sheetData>
    <row r="1" spans="1:3" ht="14.25">
      <c r="A1" s="779" t="s">
        <v>1449</v>
      </c>
      <c r="B1" s="780" t="s">
        <v>1456</v>
      </c>
      <c r="C1" s="779"/>
    </row>
    <row r="2" spans="1:3" ht="31.5" customHeight="1">
      <c r="A2" s="782">
        <v>0</v>
      </c>
      <c r="B2" s="783" t="s">
        <v>1796</v>
      </c>
      <c r="C2" s="784" t="s">
        <v>1797</v>
      </c>
    </row>
    <row r="3" spans="1:3" ht="35.25" customHeight="1">
      <c r="A3" s="782">
        <v>33</v>
      </c>
      <c r="B3" s="783" t="s">
        <v>1798</v>
      </c>
      <c r="C3" s="785" t="s">
        <v>1799</v>
      </c>
    </row>
    <row r="4" spans="1:3" ht="35.25" customHeight="1">
      <c r="A4" s="782">
        <v>42</v>
      </c>
      <c r="B4" s="783" t="s">
        <v>1800</v>
      </c>
      <c r="C4" s="786" t="s">
        <v>1801</v>
      </c>
    </row>
    <row r="5" spans="1:3" ht="19.5">
      <c r="A5" s="782">
        <v>96</v>
      </c>
      <c r="B5" s="783" t="s">
        <v>1802</v>
      </c>
      <c r="C5" s="786" t="s">
        <v>1803</v>
      </c>
    </row>
    <row r="6" spans="1:3" ht="19.5">
      <c r="A6" s="782">
        <v>97</v>
      </c>
      <c r="B6" s="783" t="s">
        <v>1804</v>
      </c>
      <c r="C6" s="786" t="s">
        <v>1805</v>
      </c>
    </row>
    <row r="7" spans="1:3" ht="19.5">
      <c r="A7" s="782">
        <v>98</v>
      </c>
      <c r="B7" s="783" t="s">
        <v>1806</v>
      </c>
      <c r="C7" s="786" t="s">
        <v>1807</v>
      </c>
    </row>
    <row r="8" spans="1:3" ht="15">
      <c r="A8" s="787"/>
      <c r="B8" s="787"/>
      <c r="C8" s="787"/>
    </row>
    <row r="9" spans="1:3" ht="15">
      <c r="A9" s="788"/>
      <c r="B9" s="788"/>
      <c r="C9" s="789"/>
    </row>
    <row r="10" spans="1:3" ht="14.25">
      <c r="A10" s="760" t="s">
        <v>1449</v>
      </c>
      <c r="B10" s="761" t="s">
        <v>1455</v>
      </c>
      <c r="C10" s="760"/>
    </row>
    <row r="11" spans="1:3" ht="14.25">
      <c r="A11" s="762"/>
      <c r="B11" s="763" t="s">
        <v>664</v>
      </c>
      <c r="C11" s="762"/>
    </row>
    <row r="12" spans="1:3" ht="15.75">
      <c r="A12" s="743">
        <v>1101</v>
      </c>
      <c r="B12" s="744" t="s">
        <v>665</v>
      </c>
      <c r="C12" s="743">
        <v>1101</v>
      </c>
    </row>
    <row r="13" spans="1:3" ht="15.75">
      <c r="A13" s="743">
        <v>1103</v>
      </c>
      <c r="B13" s="745" t="s">
        <v>666</v>
      </c>
      <c r="C13" s="743">
        <v>1103</v>
      </c>
    </row>
    <row r="14" spans="1:3" ht="15.75">
      <c r="A14" s="743">
        <v>1104</v>
      </c>
      <c r="B14" s="746" t="s">
        <v>667</v>
      </c>
      <c r="C14" s="743">
        <v>1104</v>
      </c>
    </row>
    <row r="15" spans="1:3" ht="15.75">
      <c r="A15" s="743">
        <v>1105</v>
      </c>
      <c r="B15" s="746" t="s">
        <v>668</v>
      </c>
      <c r="C15" s="743">
        <v>1105</v>
      </c>
    </row>
    <row r="16" spans="1:3" ht="15.75">
      <c r="A16" s="743">
        <v>1106</v>
      </c>
      <c r="B16" s="746" t="s">
        <v>669</v>
      </c>
      <c r="C16" s="743">
        <v>1106</v>
      </c>
    </row>
    <row r="17" spans="1:3" ht="15.75">
      <c r="A17" s="743">
        <v>1107</v>
      </c>
      <c r="B17" s="746" t="s">
        <v>670</v>
      </c>
      <c r="C17" s="743">
        <v>1107</v>
      </c>
    </row>
    <row r="18" spans="1:3" ht="15.75">
      <c r="A18" s="743">
        <v>1108</v>
      </c>
      <c r="B18" s="746" t="s">
        <v>671</v>
      </c>
      <c r="C18" s="743">
        <v>1108</v>
      </c>
    </row>
    <row r="19" spans="1:3" ht="15.75">
      <c r="A19" s="743">
        <v>1111</v>
      </c>
      <c r="B19" s="747" t="s">
        <v>672</v>
      </c>
      <c r="C19" s="743">
        <v>1111</v>
      </c>
    </row>
    <row r="20" spans="1:3" ht="15.75">
      <c r="A20" s="743">
        <v>1115</v>
      </c>
      <c r="B20" s="747" t="s">
        <v>673</v>
      </c>
      <c r="C20" s="743">
        <v>1115</v>
      </c>
    </row>
    <row r="21" spans="1:3" ht="15.75">
      <c r="A21" s="743">
        <v>1116</v>
      </c>
      <c r="B21" s="747" t="s">
        <v>674</v>
      </c>
      <c r="C21" s="743">
        <v>1116</v>
      </c>
    </row>
    <row r="22" spans="1:3" ht="15.75">
      <c r="A22" s="743">
        <v>1117</v>
      </c>
      <c r="B22" s="747" t="s">
        <v>675</v>
      </c>
      <c r="C22" s="743">
        <v>1117</v>
      </c>
    </row>
    <row r="23" spans="1:3" ht="15.75">
      <c r="A23" s="743">
        <v>1121</v>
      </c>
      <c r="B23" s="746" t="s">
        <v>676</v>
      </c>
      <c r="C23" s="743">
        <v>1121</v>
      </c>
    </row>
    <row r="24" spans="1:3" ht="15.75">
      <c r="A24" s="743">
        <v>1122</v>
      </c>
      <c r="B24" s="746" t="s">
        <v>677</v>
      </c>
      <c r="C24" s="743">
        <v>1122</v>
      </c>
    </row>
    <row r="25" spans="1:3" ht="15.75">
      <c r="A25" s="743">
        <v>1123</v>
      </c>
      <c r="B25" s="746" t="s">
        <v>678</v>
      </c>
      <c r="C25" s="743">
        <v>1123</v>
      </c>
    </row>
    <row r="26" spans="1:3" ht="15.75">
      <c r="A26" s="743">
        <v>1125</v>
      </c>
      <c r="B26" s="748" t="s">
        <v>679</v>
      </c>
      <c r="C26" s="743">
        <v>1125</v>
      </c>
    </row>
    <row r="27" spans="1:3" ht="15.75">
      <c r="A27" s="743">
        <v>1128</v>
      </c>
      <c r="B27" s="746" t="s">
        <v>680</v>
      </c>
      <c r="C27" s="743">
        <v>1128</v>
      </c>
    </row>
    <row r="28" spans="1:3" ht="15.75">
      <c r="A28" s="743">
        <v>1139</v>
      </c>
      <c r="B28" s="749" t="s">
        <v>681</v>
      </c>
      <c r="C28" s="743">
        <v>1139</v>
      </c>
    </row>
    <row r="29" spans="1:3" ht="15.75">
      <c r="A29" s="743">
        <v>1141</v>
      </c>
      <c r="B29" s="747" t="s">
        <v>682</v>
      </c>
      <c r="C29" s="743">
        <v>1141</v>
      </c>
    </row>
    <row r="30" spans="1:3" ht="15.75">
      <c r="A30" s="743">
        <v>1142</v>
      </c>
      <c r="B30" s="746" t="s">
        <v>683</v>
      </c>
      <c r="C30" s="743">
        <v>1142</v>
      </c>
    </row>
    <row r="31" spans="1:3" ht="15.75">
      <c r="A31" s="743">
        <v>1143</v>
      </c>
      <c r="B31" s="747" t="s">
        <v>684</v>
      </c>
      <c r="C31" s="743">
        <v>1143</v>
      </c>
    </row>
    <row r="32" spans="1:3" ht="15.75">
      <c r="A32" s="743">
        <v>1144</v>
      </c>
      <c r="B32" s="747" t="s">
        <v>685</v>
      </c>
      <c r="C32" s="743">
        <v>1144</v>
      </c>
    </row>
    <row r="33" spans="1:3" ht="15.75">
      <c r="A33" s="743">
        <v>1145</v>
      </c>
      <c r="B33" s="746" t="s">
        <v>686</v>
      </c>
      <c r="C33" s="743">
        <v>1145</v>
      </c>
    </row>
    <row r="34" spans="1:3" ht="15.75">
      <c r="A34" s="743">
        <v>1146</v>
      </c>
      <c r="B34" s="747" t="s">
        <v>687</v>
      </c>
      <c r="C34" s="743">
        <v>1146</v>
      </c>
    </row>
    <row r="35" spans="1:3" ht="15.75">
      <c r="A35" s="743">
        <v>1147</v>
      </c>
      <c r="B35" s="747" t="s">
        <v>688</v>
      </c>
      <c r="C35" s="743">
        <v>1147</v>
      </c>
    </row>
    <row r="36" spans="1:3" ht="15.75">
      <c r="A36" s="743">
        <v>1148</v>
      </c>
      <c r="B36" s="747" t="s">
        <v>689</v>
      </c>
      <c r="C36" s="743">
        <v>1148</v>
      </c>
    </row>
    <row r="37" spans="1:3" ht="15.75">
      <c r="A37" s="743">
        <v>1149</v>
      </c>
      <c r="B37" s="747" t="s">
        <v>690</v>
      </c>
      <c r="C37" s="743">
        <v>1149</v>
      </c>
    </row>
    <row r="38" spans="1:3" ht="15.75">
      <c r="A38" s="743">
        <v>1151</v>
      </c>
      <c r="B38" s="747" t="s">
        <v>691</v>
      </c>
      <c r="C38" s="743">
        <v>1151</v>
      </c>
    </row>
    <row r="39" spans="1:3" ht="15.75">
      <c r="A39" s="743">
        <v>1158</v>
      </c>
      <c r="B39" s="746" t="s">
        <v>692</v>
      </c>
      <c r="C39" s="743">
        <v>1158</v>
      </c>
    </row>
    <row r="40" spans="1:3" ht="15.75">
      <c r="A40" s="743">
        <v>1161</v>
      </c>
      <c r="B40" s="746" t="s">
        <v>693</v>
      </c>
      <c r="C40" s="743">
        <v>1161</v>
      </c>
    </row>
    <row r="41" spans="1:3" ht="15.75">
      <c r="A41" s="743">
        <v>1162</v>
      </c>
      <c r="B41" s="746" t="s">
        <v>694</v>
      </c>
      <c r="C41" s="743">
        <v>1162</v>
      </c>
    </row>
    <row r="42" spans="1:3" ht="15.75">
      <c r="A42" s="743">
        <v>1163</v>
      </c>
      <c r="B42" s="746" t="s">
        <v>695</v>
      </c>
      <c r="C42" s="743">
        <v>1163</v>
      </c>
    </row>
    <row r="43" spans="1:3" ht="15.75">
      <c r="A43" s="743">
        <v>1168</v>
      </c>
      <c r="B43" s="746" t="s">
        <v>696</v>
      </c>
      <c r="C43" s="743">
        <v>1168</v>
      </c>
    </row>
    <row r="44" spans="1:3" ht="15.75">
      <c r="A44" s="743">
        <v>1179</v>
      </c>
      <c r="B44" s="747" t="s">
        <v>697</v>
      </c>
      <c r="C44" s="743">
        <v>1179</v>
      </c>
    </row>
    <row r="45" spans="1:3" ht="15.75">
      <c r="A45" s="743">
        <v>2201</v>
      </c>
      <c r="B45" s="747" t="s">
        <v>698</v>
      </c>
      <c r="C45" s="743">
        <v>2201</v>
      </c>
    </row>
    <row r="46" spans="1:3" ht="15.75">
      <c r="A46" s="743">
        <v>2205</v>
      </c>
      <c r="B46" s="746" t="s">
        <v>699</v>
      </c>
      <c r="C46" s="743">
        <v>2205</v>
      </c>
    </row>
    <row r="47" spans="1:3" ht="15.75">
      <c r="A47" s="743">
        <v>2206</v>
      </c>
      <c r="B47" s="749" t="s">
        <v>700</v>
      </c>
      <c r="C47" s="743">
        <v>2206</v>
      </c>
    </row>
    <row r="48" spans="1:3" ht="15.75">
      <c r="A48" s="743">
        <v>2215</v>
      </c>
      <c r="B48" s="746" t="s">
        <v>701</v>
      </c>
      <c r="C48" s="743">
        <v>2215</v>
      </c>
    </row>
    <row r="49" spans="1:3" ht="15.75">
      <c r="A49" s="743">
        <v>2218</v>
      </c>
      <c r="B49" s="746" t="s">
        <v>702</v>
      </c>
      <c r="C49" s="743">
        <v>2218</v>
      </c>
    </row>
    <row r="50" spans="1:3" ht="15.75">
      <c r="A50" s="743">
        <v>2219</v>
      </c>
      <c r="B50" s="746" t="s">
        <v>703</v>
      </c>
      <c r="C50" s="743">
        <v>2219</v>
      </c>
    </row>
    <row r="51" spans="1:3" ht="15.75">
      <c r="A51" s="743">
        <v>2221</v>
      </c>
      <c r="B51" s="747" t="s">
        <v>704</v>
      </c>
      <c r="C51" s="743">
        <v>2221</v>
      </c>
    </row>
    <row r="52" spans="1:3" ht="15.75">
      <c r="A52" s="743">
        <v>2222</v>
      </c>
      <c r="B52" s="750" t="s">
        <v>705</v>
      </c>
      <c r="C52" s="743">
        <v>2222</v>
      </c>
    </row>
    <row r="53" spans="1:3" ht="15.75">
      <c r="A53" s="743">
        <v>2223</v>
      </c>
      <c r="B53" s="750" t="s">
        <v>1710</v>
      </c>
      <c r="C53" s="743">
        <v>2223</v>
      </c>
    </row>
    <row r="54" spans="1:3" ht="15.75">
      <c r="A54" s="743">
        <v>2224</v>
      </c>
      <c r="B54" s="749" t="s">
        <v>706</v>
      </c>
      <c r="C54" s="743">
        <v>2224</v>
      </c>
    </row>
    <row r="55" spans="1:3" ht="15.75">
      <c r="A55" s="743">
        <v>2225</v>
      </c>
      <c r="B55" s="746" t="s">
        <v>707</v>
      </c>
      <c r="C55" s="743">
        <v>2225</v>
      </c>
    </row>
    <row r="56" spans="1:3" ht="15.75">
      <c r="A56" s="743">
        <v>2228</v>
      </c>
      <c r="B56" s="746" t="s">
        <v>708</v>
      </c>
      <c r="C56" s="743">
        <v>2228</v>
      </c>
    </row>
    <row r="57" spans="1:3" ht="15.75">
      <c r="A57" s="743">
        <v>2239</v>
      </c>
      <c r="B57" s="747" t="s">
        <v>709</v>
      </c>
      <c r="C57" s="743">
        <v>2239</v>
      </c>
    </row>
    <row r="58" spans="1:3" ht="15.75">
      <c r="A58" s="743">
        <v>2241</v>
      </c>
      <c r="B58" s="750" t="s">
        <v>710</v>
      </c>
      <c r="C58" s="743">
        <v>2241</v>
      </c>
    </row>
    <row r="59" spans="1:3" ht="15.75">
      <c r="A59" s="743">
        <v>2242</v>
      </c>
      <c r="B59" s="750" t="s">
        <v>711</v>
      </c>
      <c r="C59" s="743">
        <v>2242</v>
      </c>
    </row>
    <row r="60" spans="1:3" ht="15.75">
      <c r="A60" s="743">
        <v>2243</v>
      </c>
      <c r="B60" s="750" t="s">
        <v>712</v>
      </c>
      <c r="C60" s="743">
        <v>2243</v>
      </c>
    </row>
    <row r="61" spans="1:3" ht="15.75">
      <c r="A61" s="743">
        <v>2244</v>
      </c>
      <c r="B61" s="750" t="s">
        <v>713</v>
      </c>
      <c r="C61" s="743">
        <v>2244</v>
      </c>
    </row>
    <row r="62" spans="1:3" ht="15.75">
      <c r="A62" s="743">
        <v>2245</v>
      </c>
      <c r="B62" s="751" t="s">
        <v>714</v>
      </c>
      <c r="C62" s="743">
        <v>2245</v>
      </c>
    </row>
    <row r="63" spans="1:3" ht="15.75">
      <c r="A63" s="743">
        <v>2246</v>
      </c>
      <c r="B63" s="750" t="s">
        <v>715</v>
      </c>
      <c r="C63" s="743">
        <v>2246</v>
      </c>
    </row>
    <row r="64" spans="1:3" ht="15.75">
      <c r="A64" s="743">
        <v>2247</v>
      </c>
      <c r="B64" s="750" t="s">
        <v>716</v>
      </c>
      <c r="C64" s="743">
        <v>2247</v>
      </c>
    </row>
    <row r="65" spans="1:3" ht="15.75">
      <c r="A65" s="743">
        <v>2248</v>
      </c>
      <c r="B65" s="750" t="s">
        <v>717</v>
      </c>
      <c r="C65" s="743">
        <v>2248</v>
      </c>
    </row>
    <row r="66" spans="1:3" ht="15.75">
      <c r="A66" s="743">
        <v>2249</v>
      </c>
      <c r="B66" s="750" t="s">
        <v>718</v>
      </c>
      <c r="C66" s="743">
        <v>2249</v>
      </c>
    </row>
    <row r="67" spans="1:3" ht="15.75">
      <c r="A67" s="743">
        <v>2258</v>
      </c>
      <c r="B67" s="746" t="s">
        <v>719</v>
      </c>
      <c r="C67" s="743">
        <v>2258</v>
      </c>
    </row>
    <row r="68" spans="1:3" ht="15.75">
      <c r="A68" s="743">
        <v>2259</v>
      </c>
      <c r="B68" s="749" t="s">
        <v>720</v>
      </c>
      <c r="C68" s="743">
        <v>2259</v>
      </c>
    </row>
    <row r="69" spans="1:3" ht="15.75">
      <c r="A69" s="743">
        <v>2261</v>
      </c>
      <c r="B69" s="747" t="s">
        <v>721</v>
      </c>
      <c r="C69" s="743">
        <v>2261</v>
      </c>
    </row>
    <row r="70" spans="1:3" ht="15.75">
      <c r="A70" s="743">
        <v>2268</v>
      </c>
      <c r="B70" s="746" t="s">
        <v>722</v>
      </c>
      <c r="C70" s="743">
        <v>2268</v>
      </c>
    </row>
    <row r="71" spans="1:3" ht="15.75">
      <c r="A71" s="743">
        <v>2279</v>
      </c>
      <c r="B71" s="747" t="s">
        <v>723</v>
      </c>
      <c r="C71" s="743">
        <v>2279</v>
      </c>
    </row>
    <row r="72" spans="1:3" ht="15.75">
      <c r="A72" s="743">
        <v>2281</v>
      </c>
      <c r="B72" s="749" t="s">
        <v>724</v>
      </c>
      <c r="C72" s="743">
        <v>2281</v>
      </c>
    </row>
    <row r="73" spans="1:3" ht="15.75">
      <c r="A73" s="743">
        <v>2282</v>
      </c>
      <c r="B73" s="749" t="s">
        <v>725</v>
      </c>
      <c r="C73" s="743">
        <v>2282</v>
      </c>
    </row>
    <row r="74" spans="1:3" ht="15.75">
      <c r="A74" s="743">
        <v>2283</v>
      </c>
      <c r="B74" s="749" t="s">
        <v>726</v>
      </c>
      <c r="C74" s="743">
        <v>2283</v>
      </c>
    </row>
    <row r="75" spans="1:3" ht="15.75">
      <c r="A75" s="743">
        <v>2284</v>
      </c>
      <c r="B75" s="749" t="s">
        <v>727</v>
      </c>
      <c r="C75" s="743">
        <v>2284</v>
      </c>
    </row>
    <row r="76" spans="1:3" ht="15.75">
      <c r="A76" s="743">
        <v>2285</v>
      </c>
      <c r="B76" s="749" t="s">
        <v>728</v>
      </c>
      <c r="C76" s="743">
        <v>2285</v>
      </c>
    </row>
    <row r="77" spans="1:3" ht="15.75">
      <c r="A77" s="743">
        <v>2288</v>
      </c>
      <c r="B77" s="749" t="s">
        <v>729</v>
      </c>
      <c r="C77" s="743">
        <v>2288</v>
      </c>
    </row>
    <row r="78" spans="1:3" ht="15.75">
      <c r="A78" s="743">
        <v>2289</v>
      </c>
      <c r="B78" s="749" t="s">
        <v>730</v>
      </c>
      <c r="C78" s="743">
        <v>2289</v>
      </c>
    </row>
    <row r="79" spans="1:3" ht="15.75">
      <c r="A79" s="743">
        <v>3301</v>
      </c>
      <c r="B79" s="746" t="s">
        <v>731</v>
      </c>
      <c r="C79" s="743">
        <v>3301</v>
      </c>
    </row>
    <row r="80" spans="1:3" ht="15.75">
      <c r="A80" s="743">
        <v>3311</v>
      </c>
      <c r="B80" s="746" t="s">
        <v>1708</v>
      </c>
      <c r="C80" s="743">
        <v>3311</v>
      </c>
    </row>
    <row r="81" spans="1:3" ht="15.75">
      <c r="A81" s="743">
        <v>3312</v>
      </c>
      <c r="B81" s="747" t="s">
        <v>1709</v>
      </c>
      <c r="C81" s="743">
        <v>3312</v>
      </c>
    </row>
    <row r="82" spans="1:3" ht="15.75">
      <c r="A82" s="743">
        <v>3318</v>
      </c>
      <c r="B82" s="749" t="s">
        <v>732</v>
      </c>
      <c r="C82" s="743">
        <v>3318</v>
      </c>
    </row>
    <row r="83" spans="1:3" ht="15.75">
      <c r="A83" s="743">
        <v>3321</v>
      </c>
      <c r="B83" s="746" t="s">
        <v>1711</v>
      </c>
      <c r="C83" s="743">
        <v>3321</v>
      </c>
    </row>
    <row r="84" spans="1:3" ht="15.75">
      <c r="A84" s="743">
        <v>3322</v>
      </c>
      <c r="B84" s="747" t="s">
        <v>1712</v>
      </c>
      <c r="C84" s="743">
        <v>3322</v>
      </c>
    </row>
    <row r="85" spans="1:3" ht="15.75">
      <c r="A85" s="743">
        <v>3323</v>
      </c>
      <c r="B85" s="749" t="s">
        <v>1713</v>
      </c>
      <c r="C85" s="743">
        <v>3323</v>
      </c>
    </row>
    <row r="86" spans="1:3" ht="15.75">
      <c r="A86" s="743">
        <v>3324</v>
      </c>
      <c r="B86" s="749" t="s">
        <v>733</v>
      </c>
      <c r="C86" s="743">
        <v>3324</v>
      </c>
    </row>
    <row r="87" spans="1:3" ht="15.75">
      <c r="A87" s="743">
        <v>3325</v>
      </c>
      <c r="B87" s="747" t="s">
        <v>1714</v>
      </c>
      <c r="C87" s="743">
        <v>3325</v>
      </c>
    </row>
    <row r="88" spans="1:3" ht="15.75">
      <c r="A88" s="743">
        <v>3326</v>
      </c>
      <c r="B88" s="746" t="s">
        <v>1715</v>
      </c>
      <c r="C88" s="743">
        <v>3326</v>
      </c>
    </row>
    <row r="89" spans="1:3" ht="15.75">
      <c r="A89" s="743">
        <v>3327</v>
      </c>
      <c r="B89" s="746" t="s">
        <v>1716</v>
      </c>
      <c r="C89" s="743">
        <v>3327</v>
      </c>
    </row>
    <row r="90" spans="1:3" ht="15.75">
      <c r="A90" s="743">
        <v>3332</v>
      </c>
      <c r="B90" s="746" t="s">
        <v>734</v>
      </c>
      <c r="C90" s="743">
        <v>3332</v>
      </c>
    </row>
    <row r="91" spans="1:3" ht="15.75">
      <c r="A91" s="743">
        <v>3333</v>
      </c>
      <c r="B91" s="747" t="s">
        <v>735</v>
      </c>
      <c r="C91" s="743">
        <v>3333</v>
      </c>
    </row>
    <row r="92" spans="1:3" ht="15.75">
      <c r="A92" s="743">
        <v>3334</v>
      </c>
      <c r="B92" s="747" t="s">
        <v>835</v>
      </c>
      <c r="C92" s="743">
        <v>3334</v>
      </c>
    </row>
    <row r="93" spans="1:3" ht="15.75">
      <c r="A93" s="743">
        <v>3336</v>
      </c>
      <c r="B93" s="747" t="s">
        <v>836</v>
      </c>
      <c r="C93" s="743">
        <v>3336</v>
      </c>
    </row>
    <row r="94" spans="1:3" ht="15.75">
      <c r="A94" s="743">
        <v>3337</v>
      </c>
      <c r="B94" s="746" t="s">
        <v>1717</v>
      </c>
      <c r="C94" s="743">
        <v>3337</v>
      </c>
    </row>
    <row r="95" spans="1:3" ht="15.75">
      <c r="A95" s="743">
        <v>3338</v>
      </c>
      <c r="B95" s="746" t="s">
        <v>1718</v>
      </c>
      <c r="C95" s="743">
        <v>3338</v>
      </c>
    </row>
    <row r="96" spans="1:3" ht="15.75">
      <c r="A96" s="743">
        <v>3341</v>
      </c>
      <c r="B96" s="747" t="s">
        <v>837</v>
      </c>
      <c r="C96" s="743">
        <v>3341</v>
      </c>
    </row>
    <row r="97" spans="1:3" ht="15.75">
      <c r="A97" s="743">
        <v>3349</v>
      </c>
      <c r="B97" s="747" t="s">
        <v>736</v>
      </c>
      <c r="C97" s="743">
        <v>3349</v>
      </c>
    </row>
    <row r="98" spans="1:3" ht="15.75">
      <c r="A98" s="743">
        <v>3359</v>
      </c>
      <c r="B98" s="747" t="s">
        <v>737</v>
      </c>
      <c r="C98" s="743">
        <v>3359</v>
      </c>
    </row>
    <row r="99" spans="1:3" ht="15.75">
      <c r="A99" s="743">
        <v>3369</v>
      </c>
      <c r="B99" s="747" t="s">
        <v>738</v>
      </c>
      <c r="C99" s="743">
        <v>3369</v>
      </c>
    </row>
    <row r="100" spans="1:3" ht="15.75">
      <c r="A100" s="743">
        <v>3388</v>
      </c>
      <c r="B100" s="746" t="s">
        <v>739</v>
      </c>
      <c r="C100" s="743">
        <v>3388</v>
      </c>
    </row>
    <row r="101" spans="1:3" ht="15.75">
      <c r="A101" s="743">
        <v>3389</v>
      </c>
      <c r="B101" s="747" t="s">
        <v>740</v>
      </c>
      <c r="C101" s="743">
        <v>3389</v>
      </c>
    </row>
    <row r="102" spans="1:3" ht="15.75">
      <c r="A102" s="743">
        <v>4401</v>
      </c>
      <c r="B102" s="746" t="s">
        <v>741</v>
      </c>
      <c r="C102" s="743">
        <v>4401</v>
      </c>
    </row>
    <row r="103" spans="1:3" ht="15.75">
      <c r="A103" s="743">
        <v>4412</v>
      </c>
      <c r="B103" s="749" t="s">
        <v>742</v>
      </c>
      <c r="C103" s="743">
        <v>4412</v>
      </c>
    </row>
    <row r="104" spans="1:3" ht="15.75">
      <c r="A104" s="743">
        <v>4415</v>
      </c>
      <c r="B104" s="747" t="s">
        <v>743</v>
      </c>
      <c r="C104" s="743">
        <v>4415</v>
      </c>
    </row>
    <row r="105" spans="1:3" ht="15.75">
      <c r="A105" s="743">
        <v>4418</v>
      </c>
      <c r="B105" s="747" t="s">
        <v>744</v>
      </c>
      <c r="C105" s="743">
        <v>4418</v>
      </c>
    </row>
    <row r="106" spans="1:3" ht="15.75">
      <c r="A106" s="743">
        <v>4429</v>
      </c>
      <c r="B106" s="746" t="s">
        <v>745</v>
      </c>
      <c r="C106" s="743">
        <v>4429</v>
      </c>
    </row>
    <row r="107" spans="1:3" ht="15.75">
      <c r="A107" s="743">
        <v>4431</v>
      </c>
      <c r="B107" s="747" t="s">
        <v>1719</v>
      </c>
      <c r="C107" s="743">
        <v>4431</v>
      </c>
    </row>
    <row r="108" spans="1:3" ht="15.75">
      <c r="A108" s="743">
        <v>4433</v>
      </c>
      <c r="B108" s="747" t="s">
        <v>746</v>
      </c>
      <c r="C108" s="743">
        <v>4433</v>
      </c>
    </row>
    <row r="109" spans="1:3" ht="15.75">
      <c r="A109" s="743">
        <v>4436</v>
      </c>
      <c r="B109" s="747" t="s">
        <v>747</v>
      </c>
      <c r="C109" s="743">
        <v>4436</v>
      </c>
    </row>
    <row r="110" spans="1:3" ht="15.75">
      <c r="A110" s="743">
        <v>4437</v>
      </c>
      <c r="B110" s="748" t="s">
        <v>748</v>
      </c>
      <c r="C110" s="743">
        <v>4437</v>
      </c>
    </row>
    <row r="111" spans="1:3" ht="15.75">
      <c r="A111" s="743">
        <v>4448</v>
      </c>
      <c r="B111" s="748" t="s">
        <v>1748</v>
      </c>
      <c r="C111" s="743">
        <v>4448</v>
      </c>
    </row>
    <row r="112" spans="1:3" ht="15.75">
      <c r="A112" s="743">
        <v>4450</v>
      </c>
      <c r="B112" s="747" t="s">
        <v>749</v>
      </c>
      <c r="C112" s="743">
        <v>4450</v>
      </c>
    </row>
    <row r="113" spans="1:3" ht="15.75">
      <c r="A113" s="743">
        <v>4451</v>
      </c>
      <c r="B113" s="752" t="s">
        <v>750</v>
      </c>
      <c r="C113" s="743">
        <v>4451</v>
      </c>
    </row>
    <row r="114" spans="1:3" ht="15.75">
      <c r="A114" s="743">
        <v>4452</v>
      </c>
      <c r="B114" s="752" t="s">
        <v>751</v>
      </c>
      <c r="C114" s="743">
        <v>4452</v>
      </c>
    </row>
    <row r="115" spans="1:3" ht="15.75">
      <c r="A115" s="743">
        <v>4453</v>
      </c>
      <c r="B115" s="752" t="s">
        <v>752</v>
      </c>
      <c r="C115" s="743">
        <v>4453</v>
      </c>
    </row>
    <row r="116" spans="1:3" ht="15.75">
      <c r="A116" s="743">
        <v>4454</v>
      </c>
      <c r="B116" s="753" t="s">
        <v>753</v>
      </c>
      <c r="C116" s="743">
        <v>4454</v>
      </c>
    </row>
    <row r="117" spans="1:3" ht="15.75">
      <c r="A117" s="743">
        <v>4455</v>
      </c>
      <c r="B117" s="753" t="s">
        <v>1720</v>
      </c>
      <c r="C117" s="743">
        <v>4455</v>
      </c>
    </row>
    <row r="118" spans="1:3" ht="15.75">
      <c r="A118" s="743">
        <v>4456</v>
      </c>
      <c r="B118" s="752" t="s">
        <v>754</v>
      </c>
      <c r="C118" s="743">
        <v>4456</v>
      </c>
    </row>
    <row r="119" spans="1:3" ht="15.75">
      <c r="A119" s="743">
        <v>4457</v>
      </c>
      <c r="B119" s="754" t="s">
        <v>1721</v>
      </c>
      <c r="C119" s="743">
        <v>4457</v>
      </c>
    </row>
    <row r="120" spans="1:3" ht="15.75">
      <c r="A120" s="743">
        <v>4458</v>
      </c>
      <c r="B120" s="754" t="s">
        <v>1749</v>
      </c>
      <c r="C120" s="743">
        <v>4458</v>
      </c>
    </row>
    <row r="121" spans="1:3" ht="15.75">
      <c r="A121" s="743">
        <v>4459</v>
      </c>
      <c r="B121" s="754" t="s">
        <v>1722</v>
      </c>
      <c r="C121" s="743">
        <v>4459</v>
      </c>
    </row>
    <row r="122" spans="1:3" ht="15.75">
      <c r="A122" s="743">
        <v>4465</v>
      </c>
      <c r="B122" s="744" t="s">
        <v>755</v>
      </c>
      <c r="C122" s="743">
        <v>4465</v>
      </c>
    </row>
    <row r="123" spans="1:3" ht="15.75">
      <c r="A123" s="743">
        <v>4467</v>
      </c>
      <c r="B123" s="745" t="s">
        <v>756</v>
      </c>
      <c r="C123" s="743">
        <v>4467</v>
      </c>
    </row>
    <row r="124" spans="1:3" ht="15.75">
      <c r="A124" s="743">
        <v>4468</v>
      </c>
      <c r="B124" s="746" t="s">
        <v>757</v>
      </c>
      <c r="C124" s="743">
        <v>4468</v>
      </c>
    </row>
    <row r="125" spans="1:3" ht="15.75">
      <c r="A125" s="743">
        <v>4469</v>
      </c>
      <c r="B125" s="747" t="s">
        <v>758</v>
      </c>
      <c r="C125" s="743">
        <v>4469</v>
      </c>
    </row>
    <row r="126" spans="1:3" ht="15.75">
      <c r="A126" s="743">
        <v>5501</v>
      </c>
      <c r="B126" s="746" t="s">
        <v>759</v>
      </c>
      <c r="C126" s="743">
        <v>5501</v>
      </c>
    </row>
    <row r="127" spans="1:3" ht="15.75">
      <c r="A127" s="743">
        <v>5511</v>
      </c>
      <c r="B127" s="751" t="s">
        <v>760</v>
      </c>
      <c r="C127" s="743">
        <v>5511</v>
      </c>
    </row>
    <row r="128" spans="1:3" ht="15.75">
      <c r="A128" s="743">
        <v>5512</v>
      </c>
      <c r="B128" s="746" t="s">
        <v>761</v>
      </c>
      <c r="C128" s="743">
        <v>5512</v>
      </c>
    </row>
    <row r="129" spans="1:3" ht="15.75">
      <c r="A129" s="743">
        <v>5513</v>
      </c>
      <c r="B129" s="754" t="s">
        <v>1750</v>
      </c>
      <c r="C129" s="743">
        <v>5513</v>
      </c>
    </row>
    <row r="130" spans="1:3" ht="15.75">
      <c r="A130" s="743">
        <v>5514</v>
      </c>
      <c r="B130" s="754" t="s">
        <v>861</v>
      </c>
      <c r="C130" s="743">
        <v>5514</v>
      </c>
    </row>
    <row r="131" spans="1:3" ht="15.75">
      <c r="A131" s="743">
        <v>5515</v>
      </c>
      <c r="B131" s="754" t="s">
        <v>862</v>
      </c>
      <c r="C131" s="743">
        <v>5515</v>
      </c>
    </row>
    <row r="132" spans="1:3" ht="15.75">
      <c r="A132" s="743">
        <v>5516</v>
      </c>
      <c r="B132" s="754" t="s">
        <v>1808</v>
      </c>
      <c r="C132" s="743">
        <v>5516</v>
      </c>
    </row>
    <row r="133" spans="1:3" ht="15.75">
      <c r="A133" s="743">
        <v>5517</v>
      </c>
      <c r="B133" s="754" t="s">
        <v>863</v>
      </c>
      <c r="C133" s="743">
        <v>5517</v>
      </c>
    </row>
    <row r="134" spans="1:3" ht="15.75">
      <c r="A134" s="743">
        <v>5518</v>
      </c>
      <c r="B134" s="746" t="s">
        <v>864</v>
      </c>
      <c r="C134" s="743">
        <v>5518</v>
      </c>
    </row>
    <row r="135" spans="1:3" ht="15.75">
      <c r="A135" s="743">
        <v>5519</v>
      </c>
      <c r="B135" s="746" t="s">
        <v>865</v>
      </c>
      <c r="C135" s="743">
        <v>5519</v>
      </c>
    </row>
    <row r="136" spans="1:3" ht="15.75">
      <c r="A136" s="743">
        <v>5521</v>
      </c>
      <c r="B136" s="746" t="s">
        <v>866</v>
      </c>
      <c r="C136" s="743">
        <v>5521</v>
      </c>
    </row>
    <row r="137" spans="1:3" ht="15.75">
      <c r="A137" s="743">
        <v>5522</v>
      </c>
      <c r="B137" s="755" t="s">
        <v>867</v>
      </c>
      <c r="C137" s="743">
        <v>5522</v>
      </c>
    </row>
    <row r="138" spans="1:3" ht="15.75">
      <c r="A138" s="743">
        <v>5524</v>
      </c>
      <c r="B138" s="744" t="s">
        <v>868</v>
      </c>
      <c r="C138" s="743">
        <v>5524</v>
      </c>
    </row>
    <row r="139" spans="1:3" ht="15.75">
      <c r="A139" s="743">
        <v>5525</v>
      </c>
      <c r="B139" s="751" t="s">
        <v>869</v>
      </c>
      <c r="C139" s="743">
        <v>5525</v>
      </c>
    </row>
    <row r="140" spans="1:3" ht="15.75">
      <c r="A140" s="743">
        <v>5526</v>
      </c>
      <c r="B140" s="748" t="s">
        <v>870</v>
      </c>
      <c r="C140" s="743">
        <v>5526</v>
      </c>
    </row>
    <row r="141" spans="1:3" ht="15.75">
      <c r="A141" s="743">
        <v>5527</v>
      </c>
      <c r="B141" s="748" t="s">
        <v>871</v>
      </c>
      <c r="C141" s="743">
        <v>5527</v>
      </c>
    </row>
    <row r="142" spans="1:3" ht="15.75">
      <c r="A142" s="743">
        <v>5528</v>
      </c>
      <c r="B142" s="748" t="s">
        <v>872</v>
      </c>
      <c r="C142" s="743">
        <v>5528</v>
      </c>
    </row>
    <row r="143" spans="1:3" ht="15.75">
      <c r="A143" s="743">
        <v>5529</v>
      </c>
      <c r="B143" s="748" t="s">
        <v>873</v>
      </c>
      <c r="C143" s="743">
        <v>5529</v>
      </c>
    </row>
    <row r="144" spans="1:3" ht="15.75">
      <c r="A144" s="743">
        <v>5530</v>
      </c>
      <c r="B144" s="748" t="s">
        <v>874</v>
      </c>
      <c r="C144" s="743">
        <v>5530</v>
      </c>
    </row>
    <row r="145" spans="1:3" ht="15.75">
      <c r="A145" s="743">
        <v>5531</v>
      </c>
      <c r="B145" s="751" t="s">
        <v>875</v>
      </c>
      <c r="C145" s="743">
        <v>5531</v>
      </c>
    </row>
    <row r="146" spans="1:3" ht="15.75">
      <c r="A146" s="743">
        <v>5532</v>
      </c>
      <c r="B146" s="755" t="s">
        <v>876</v>
      </c>
      <c r="C146" s="743">
        <v>5532</v>
      </c>
    </row>
    <row r="147" spans="1:3" ht="15.75">
      <c r="A147" s="743">
        <v>5533</v>
      </c>
      <c r="B147" s="755" t="s">
        <v>877</v>
      </c>
      <c r="C147" s="743">
        <v>5533</v>
      </c>
    </row>
    <row r="148" spans="1:3" ht="15">
      <c r="A148" s="756">
        <v>5534</v>
      </c>
      <c r="B148" s="755" t="s">
        <v>878</v>
      </c>
      <c r="C148" s="756">
        <v>5534</v>
      </c>
    </row>
    <row r="149" spans="1:3" ht="15">
      <c r="A149" s="756">
        <v>5535</v>
      </c>
      <c r="B149" s="755" t="s">
        <v>879</v>
      </c>
      <c r="C149" s="756">
        <v>5535</v>
      </c>
    </row>
    <row r="150" spans="1:3" ht="15.75">
      <c r="A150" s="743">
        <v>5538</v>
      </c>
      <c r="B150" s="751" t="s">
        <v>880</v>
      </c>
      <c r="C150" s="743">
        <v>5538</v>
      </c>
    </row>
    <row r="151" spans="1:3" ht="15.75">
      <c r="A151" s="743">
        <v>5540</v>
      </c>
      <c r="B151" s="755" t="s">
        <v>881</v>
      </c>
      <c r="C151" s="743">
        <v>5540</v>
      </c>
    </row>
    <row r="152" spans="1:3" ht="15.75">
      <c r="A152" s="743">
        <v>5541</v>
      </c>
      <c r="B152" s="755" t="s">
        <v>1809</v>
      </c>
      <c r="C152" s="743">
        <v>5541</v>
      </c>
    </row>
    <row r="153" spans="1:3" ht="15.75">
      <c r="A153" s="743">
        <v>5545</v>
      </c>
      <c r="B153" s="755" t="s">
        <v>1810</v>
      </c>
      <c r="C153" s="743">
        <v>5545</v>
      </c>
    </row>
    <row r="154" spans="1:3" ht="15.75">
      <c r="A154" s="743">
        <v>5546</v>
      </c>
      <c r="B154" s="755" t="s">
        <v>882</v>
      </c>
      <c r="C154" s="743">
        <v>5546</v>
      </c>
    </row>
    <row r="155" spans="1:3" ht="15.75">
      <c r="A155" s="743">
        <v>5547</v>
      </c>
      <c r="B155" s="755" t="s">
        <v>883</v>
      </c>
      <c r="C155" s="743">
        <v>5547</v>
      </c>
    </row>
    <row r="156" spans="1:3" ht="15.75">
      <c r="A156" s="743">
        <v>5548</v>
      </c>
      <c r="B156" s="755" t="s">
        <v>884</v>
      </c>
      <c r="C156" s="743">
        <v>5548</v>
      </c>
    </row>
    <row r="157" spans="1:3" ht="15.75">
      <c r="A157" s="743">
        <v>5550</v>
      </c>
      <c r="B157" s="755" t="s">
        <v>885</v>
      </c>
      <c r="C157" s="743">
        <v>5550</v>
      </c>
    </row>
    <row r="158" spans="1:3" ht="15.75">
      <c r="A158" s="743">
        <v>5551</v>
      </c>
      <c r="B158" s="755" t="s">
        <v>886</v>
      </c>
      <c r="C158" s="743">
        <v>5551</v>
      </c>
    </row>
    <row r="159" spans="1:3" ht="15.75">
      <c r="A159" s="743">
        <v>5553</v>
      </c>
      <c r="B159" s="755" t="s">
        <v>887</v>
      </c>
      <c r="C159" s="743">
        <v>5553</v>
      </c>
    </row>
    <row r="160" spans="1:3" ht="15.75">
      <c r="A160" s="743">
        <v>5554</v>
      </c>
      <c r="B160" s="751" t="s">
        <v>888</v>
      </c>
      <c r="C160" s="743">
        <v>5554</v>
      </c>
    </row>
    <row r="161" spans="1:3" ht="15.75">
      <c r="A161" s="743">
        <v>5556</v>
      </c>
      <c r="B161" s="747" t="s">
        <v>889</v>
      </c>
      <c r="C161" s="743">
        <v>5556</v>
      </c>
    </row>
    <row r="162" spans="1:3" ht="15.75">
      <c r="A162" s="743">
        <v>5561</v>
      </c>
      <c r="B162" s="757" t="s">
        <v>1811</v>
      </c>
      <c r="C162" s="743">
        <v>5561</v>
      </c>
    </row>
    <row r="163" spans="1:3" ht="15.75">
      <c r="A163" s="743">
        <v>5562</v>
      </c>
      <c r="B163" s="757" t="s">
        <v>1771</v>
      </c>
      <c r="C163" s="743">
        <v>5562</v>
      </c>
    </row>
    <row r="164" spans="1:3" ht="15.75">
      <c r="A164" s="743">
        <v>5588</v>
      </c>
      <c r="B164" s="746" t="s">
        <v>890</v>
      </c>
      <c r="C164" s="743">
        <v>5588</v>
      </c>
    </row>
    <row r="165" spans="1:3" ht="15.75">
      <c r="A165" s="743">
        <v>5589</v>
      </c>
      <c r="B165" s="746" t="s">
        <v>891</v>
      </c>
      <c r="C165" s="743">
        <v>5589</v>
      </c>
    </row>
    <row r="166" spans="1:3" ht="15.75">
      <c r="A166" s="743">
        <v>6601</v>
      </c>
      <c r="B166" s="746" t="s">
        <v>892</v>
      </c>
      <c r="C166" s="743">
        <v>6601</v>
      </c>
    </row>
    <row r="167" spans="1:3" ht="15.75">
      <c r="A167" s="743">
        <v>6602</v>
      </c>
      <c r="B167" s="747" t="s">
        <v>893</v>
      </c>
      <c r="C167" s="743">
        <v>6602</v>
      </c>
    </row>
    <row r="168" spans="1:3" ht="15.75">
      <c r="A168" s="743">
        <v>6603</v>
      </c>
      <c r="B168" s="747" t="s">
        <v>894</v>
      </c>
      <c r="C168" s="743">
        <v>6603</v>
      </c>
    </row>
    <row r="169" spans="1:3" ht="15.75">
      <c r="A169" s="743">
        <v>6604</v>
      </c>
      <c r="B169" s="747" t="s">
        <v>895</v>
      </c>
      <c r="C169" s="743">
        <v>6604</v>
      </c>
    </row>
    <row r="170" spans="1:3" ht="15.75">
      <c r="A170" s="743">
        <v>6605</v>
      </c>
      <c r="B170" s="747" t="s">
        <v>1779</v>
      </c>
      <c r="C170" s="743">
        <v>6605</v>
      </c>
    </row>
    <row r="171" spans="1:3" ht="15">
      <c r="A171" s="756">
        <v>6606</v>
      </c>
      <c r="B171" s="749" t="s">
        <v>896</v>
      </c>
      <c r="C171" s="756">
        <v>6606</v>
      </c>
    </row>
    <row r="172" spans="1:3" ht="15.75">
      <c r="A172" s="743">
        <v>6618</v>
      </c>
      <c r="B172" s="746" t="s">
        <v>897</v>
      </c>
      <c r="C172" s="743">
        <v>6618</v>
      </c>
    </row>
    <row r="173" spans="1:3" ht="15.75">
      <c r="A173" s="743">
        <v>6619</v>
      </c>
      <c r="B173" s="747" t="s">
        <v>898</v>
      </c>
      <c r="C173" s="743">
        <v>6619</v>
      </c>
    </row>
    <row r="174" spans="1:3" ht="15.75">
      <c r="A174" s="743">
        <v>6621</v>
      </c>
      <c r="B174" s="746" t="s">
        <v>899</v>
      </c>
      <c r="C174" s="743">
        <v>6621</v>
      </c>
    </row>
    <row r="175" spans="1:3" ht="15.75">
      <c r="A175" s="743">
        <v>6622</v>
      </c>
      <c r="B175" s="747" t="s">
        <v>900</v>
      </c>
      <c r="C175" s="743">
        <v>6622</v>
      </c>
    </row>
    <row r="176" spans="1:3" ht="15.75">
      <c r="A176" s="743">
        <v>6623</v>
      </c>
      <c r="B176" s="747" t="s">
        <v>901</v>
      </c>
      <c r="C176" s="743">
        <v>6623</v>
      </c>
    </row>
    <row r="177" spans="1:3" ht="15.75">
      <c r="A177" s="743">
        <v>6624</v>
      </c>
      <c r="B177" s="747" t="s">
        <v>902</v>
      </c>
      <c r="C177" s="743">
        <v>6624</v>
      </c>
    </row>
    <row r="178" spans="1:3" ht="15.75">
      <c r="A178" s="743">
        <v>6625</v>
      </c>
      <c r="B178" s="748" t="s">
        <v>903</v>
      </c>
      <c r="C178" s="743">
        <v>6625</v>
      </c>
    </row>
    <row r="179" spans="1:3" ht="15.75">
      <c r="A179" s="743">
        <v>6626</v>
      </c>
      <c r="B179" s="748" t="s">
        <v>794</v>
      </c>
      <c r="C179" s="743">
        <v>6626</v>
      </c>
    </row>
    <row r="180" spans="1:3" ht="15.75">
      <c r="A180" s="743">
        <v>6627</v>
      </c>
      <c r="B180" s="748" t="s">
        <v>795</v>
      </c>
      <c r="C180" s="743">
        <v>6627</v>
      </c>
    </row>
    <row r="181" spans="1:3" ht="15.75">
      <c r="A181" s="743">
        <v>6628</v>
      </c>
      <c r="B181" s="754" t="s">
        <v>796</v>
      </c>
      <c r="C181" s="743">
        <v>6628</v>
      </c>
    </row>
    <row r="182" spans="1:3" ht="15.75">
      <c r="A182" s="743">
        <v>6629</v>
      </c>
      <c r="B182" s="757" t="s">
        <v>797</v>
      </c>
      <c r="C182" s="743">
        <v>6629</v>
      </c>
    </row>
    <row r="183" spans="1:3" ht="15.75">
      <c r="A183" s="758">
        <v>7701</v>
      </c>
      <c r="B183" s="746" t="s">
        <v>798</v>
      </c>
      <c r="C183" s="758">
        <v>7701</v>
      </c>
    </row>
    <row r="184" spans="1:3" ht="15.75">
      <c r="A184" s="743">
        <v>7708</v>
      </c>
      <c r="B184" s="746" t="s">
        <v>799</v>
      </c>
      <c r="C184" s="743">
        <v>7708</v>
      </c>
    </row>
    <row r="185" spans="1:3" ht="15.75">
      <c r="A185" s="743">
        <v>7711</v>
      </c>
      <c r="B185" s="749" t="s">
        <v>800</v>
      </c>
      <c r="C185" s="743">
        <v>7711</v>
      </c>
    </row>
    <row r="186" spans="1:3" ht="15.75">
      <c r="A186" s="743">
        <v>7712</v>
      </c>
      <c r="B186" s="746" t="s">
        <v>801</v>
      </c>
      <c r="C186" s="743">
        <v>7712</v>
      </c>
    </row>
    <row r="187" spans="1:3" ht="15.75">
      <c r="A187" s="743">
        <v>7713</v>
      </c>
      <c r="B187" s="759" t="s">
        <v>802</v>
      </c>
      <c r="C187" s="743">
        <v>7713</v>
      </c>
    </row>
    <row r="188" spans="1:3" ht="15.75">
      <c r="A188" s="743">
        <v>7714</v>
      </c>
      <c r="B188" s="745" t="s">
        <v>803</v>
      </c>
      <c r="C188" s="743">
        <v>7714</v>
      </c>
    </row>
    <row r="189" spans="1:3" ht="15.75">
      <c r="A189" s="743">
        <v>7718</v>
      </c>
      <c r="B189" s="746" t="s">
        <v>804</v>
      </c>
      <c r="C189" s="743">
        <v>7718</v>
      </c>
    </row>
    <row r="190" spans="1:3" ht="15.75">
      <c r="A190" s="743">
        <v>7719</v>
      </c>
      <c r="B190" s="747" t="s">
        <v>805</v>
      </c>
      <c r="C190" s="743">
        <v>7719</v>
      </c>
    </row>
    <row r="191" spans="1:3" ht="15.75">
      <c r="A191" s="743">
        <v>7731</v>
      </c>
      <c r="B191" s="746" t="s">
        <v>806</v>
      </c>
      <c r="C191" s="743">
        <v>7731</v>
      </c>
    </row>
    <row r="192" spans="1:3" ht="15.75">
      <c r="A192" s="743">
        <v>7732</v>
      </c>
      <c r="B192" s="747" t="s">
        <v>807</v>
      </c>
      <c r="C192" s="743">
        <v>7732</v>
      </c>
    </row>
    <row r="193" spans="1:3" ht="15.75">
      <c r="A193" s="743">
        <v>7733</v>
      </c>
      <c r="B193" s="747" t="s">
        <v>808</v>
      </c>
      <c r="C193" s="743">
        <v>7733</v>
      </c>
    </row>
    <row r="194" spans="1:3" ht="15.75">
      <c r="A194" s="743">
        <v>7735</v>
      </c>
      <c r="B194" s="747" t="s">
        <v>809</v>
      </c>
      <c r="C194" s="743">
        <v>7735</v>
      </c>
    </row>
    <row r="195" spans="1:3" ht="15.75">
      <c r="A195" s="743">
        <v>7736</v>
      </c>
      <c r="B195" s="746" t="s">
        <v>810</v>
      </c>
      <c r="C195" s="743">
        <v>7736</v>
      </c>
    </row>
    <row r="196" spans="1:3" ht="15.75">
      <c r="A196" s="743">
        <v>7737</v>
      </c>
      <c r="B196" s="747" t="s">
        <v>811</v>
      </c>
      <c r="C196" s="743">
        <v>7737</v>
      </c>
    </row>
    <row r="197" spans="1:3" ht="15.75">
      <c r="A197" s="743">
        <v>7738</v>
      </c>
      <c r="B197" s="747" t="s">
        <v>812</v>
      </c>
      <c r="C197" s="743">
        <v>7738</v>
      </c>
    </row>
    <row r="198" spans="1:3" ht="15.75">
      <c r="A198" s="743">
        <v>7739</v>
      </c>
      <c r="B198" s="751" t="s">
        <v>813</v>
      </c>
      <c r="C198" s="743">
        <v>7739</v>
      </c>
    </row>
    <row r="199" spans="1:3" ht="15.75">
      <c r="A199" s="743">
        <v>7740</v>
      </c>
      <c r="B199" s="751" t="s">
        <v>814</v>
      </c>
      <c r="C199" s="743">
        <v>7740</v>
      </c>
    </row>
    <row r="200" spans="1:3" ht="15.75">
      <c r="A200" s="743">
        <v>7741</v>
      </c>
      <c r="B200" s="747" t="s">
        <v>815</v>
      </c>
      <c r="C200" s="743">
        <v>7741</v>
      </c>
    </row>
    <row r="201" spans="1:3" ht="15.75">
      <c r="A201" s="743">
        <v>7742</v>
      </c>
      <c r="B201" s="747" t="s">
        <v>816</v>
      </c>
      <c r="C201" s="743">
        <v>7742</v>
      </c>
    </row>
    <row r="202" spans="1:3" ht="15.75">
      <c r="A202" s="743">
        <v>7743</v>
      </c>
      <c r="B202" s="747" t="s">
        <v>817</v>
      </c>
      <c r="C202" s="743">
        <v>7743</v>
      </c>
    </row>
    <row r="203" spans="1:3" ht="15.75">
      <c r="A203" s="743">
        <v>7744</v>
      </c>
      <c r="B203" s="757" t="s">
        <v>818</v>
      </c>
      <c r="C203" s="743">
        <v>7744</v>
      </c>
    </row>
    <row r="204" spans="1:3" ht="15.75">
      <c r="A204" s="743">
        <v>7745</v>
      </c>
      <c r="B204" s="747" t="s">
        <v>819</v>
      </c>
      <c r="C204" s="743">
        <v>7745</v>
      </c>
    </row>
    <row r="205" spans="1:3" ht="15.75">
      <c r="A205" s="743">
        <v>7746</v>
      </c>
      <c r="B205" s="747" t="s">
        <v>820</v>
      </c>
      <c r="C205" s="743">
        <v>7746</v>
      </c>
    </row>
    <row r="206" spans="1:3" ht="15.75">
      <c r="A206" s="743">
        <v>7747</v>
      </c>
      <c r="B206" s="746" t="s">
        <v>821</v>
      </c>
      <c r="C206" s="743">
        <v>7747</v>
      </c>
    </row>
    <row r="207" spans="1:3" ht="15.75">
      <c r="A207" s="743">
        <v>7748</v>
      </c>
      <c r="B207" s="749" t="s">
        <v>822</v>
      </c>
      <c r="C207" s="743">
        <v>7748</v>
      </c>
    </row>
    <row r="208" spans="1:3" ht="15.75">
      <c r="A208" s="743">
        <v>7751</v>
      </c>
      <c r="B208" s="747" t="s">
        <v>823</v>
      </c>
      <c r="C208" s="743">
        <v>7751</v>
      </c>
    </row>
    <row r="209" spans="1:3" ht="15.75">
      <c r="A209" s="743">
        <v>7752</v>
      </c>
      <c r="B209" s="747" t="s">
        <v>824</v>
      </c>
      <c r="C209" s="743">
        <v>7752</v>
      </c>
    </row>
    <row r="210" spans="1:3" ht="15.75">
      <c r="A210" s="743">
        <v>7755</v>
      </c>
      <c r="B210" s="748" t="s">
        <v>0</v>
      </c>
      <c r="C210" s="743">
        <v>7755</v>
      </c>
    </row>
    <row r="211" spans="1:3" ht="15.75">
      <c r="A211" s="743">
        <v>7758</v>
      </c>
      <c r="B211" s="746" t="s">
        <v>1</v>
      </c>
      <c r="C211" s="743">
        <v>7758</v>
      </c>
    </row>
    <row r="212" spans="1:3" ht="15.75">
      <c r="A212" s="743">
        <v>7759</v>
      </c>
      <c r="B212" s="747" t="s">
        <v>2</v>
      </c>
      <c r="C212" s="743">
        <v>7759</v>
      </c>
    </row>
    <row r="213" spans="1:3" ht="15.75">
      <c r="A213" s="743">
        <v>7761</v>
      </c>
      <c r="B213" s="746" t="s">
        <v>3</v>
      </c>
      <c r="C213" s="743">
        <v>7761</v>
      </c>
    </row>
    <row r="214" spans="1:3" ht="15.75">
      <c r="A214" s="743">
        <v>7762</v>
      </c>
      <c r="B214" s="746" t="s">
        <v>4</v>
      </c>
      <c r="C214" s="743">
        <v>7762</v>
      </c>
    </row>
    <row r="215" spans="1:3" ht="15.75">
      <c r="A215" s="743">
        <v>7768</v>
      </c>
      <c r="B215" s="746" t="s">
        <v>5</v>
      </c>
      <c r="C215" s="743">
        <v>7768</v>
      </c>
    </row>
    <row r="216" spans="1:3" ht="15.75">
      <c r="A216" s="743">
        <v>8801</v>
      </c>
      <c r="B216" s="749" t="s">
        <v>6</v>
      </c>
      <c r="C216" s="743">
        <v>8801</v>
      </c>
    </row>
    <row r="217" spans="1:3" ht="15.75">
      <c r="A217" s="743">
        <v>8802</v>
      </c>
      <c r="B217" s="746" t="s">
        <v>7</v>
      </c>
      <c r="C217" s="743">
        <v>8802</v>
      </c>
    </row>
    <row r="218" spans="1:3" ht="15.75">
      <c r="A218" s="743">
        <v>8803</v>
      </c>
      <c r="B218" s="746" t="s">
        <v>8</v>
      </c>
      <c r="C218" s="743">
        <v>8803</v>
      </c>
    </row>
    <row r="219" spans="1:3" ht="15.75">
      <c r="A219" s="743">
        <v>8804</v>
      </c>
      <c r="B219" s="746" t="s">
        <v>9</v>
      </c>
      <c r="C219" s="743">
        <v>8804</v>
      </c>
    </row>
    <row r="220" spans="1:3" ht="15.75">
      <c r="A220" s="743">
        <v>8805</v>
      </c>
      <c r="B220" s="748" t="s">
        <v>10</v>
      </c>
      <c r="C220" s="743">
        <v>8805</v>
      </c>
    </row>
    <row r="221" spans="1:3" ht="15.75">
      <c r="A221" s="743">
        <v>8807</v>
      </c>
      <c r="B221" s="754" t="s">
        <v>11</v>
      </c>
      <c r="C221" s="743">
        <v>8807</v>
      </c>
    </row>
    <row r="222" spans="1:3" ht="15.75">
      <c r="A222" s="743">
        <v>8808</v>
      </c>
      <c r="B222" s="747" t="s">
        <v>12</v>
      </c>
      <c r="C222" s="743">
        <v>8808</v>
      </c>
    </row>
    <row r="223" spans="1:3" ht="15.75">
      <c r="A223" s="743">
        <v>8809</v>
      </c>
      <c r="B223" s="747" t="s">
        <v>13</v>
      </c>
      <c r="C223" s="743">
        <v>8809</v>
      </c>
    </row>
    <row r="224" spans="1:3" ht="15.75">
      <c r="A224" s="743">
        <v>8811</v>
      </c>
      <c r="B224" s="746" t="s">
        <v>14</v>
      </c>
      <c r="C224" s="743">
        <v>8811</v>
      </c>
    </row>
    <row r="225" spans="1:3" ht="15.75">
      <c r="A225" s="743">
        <v>8813</v>
      </c>
      <c r="B225" s="747" t="s">
        <v>15</v>
      </c>
      <c r="C225" s="743">
        <v>8813</v>
      </c>
    </row>
    <row r="226" spans="1:3" ht="15.75">
      <c r="A226" s="743">
        <v>8814</v>
      </c>
      <c r="B226" s="746" t="s">
        <v>16</v>
      </c>
      <c r="C226" s="743">
        <v>8814</v>
      </c>
    </row>
    <row r="227" spans="1:3" ht="15.75">
      <c r="A227" s="743">
        <v>8815</v>
      </c>
      <c r="B227" s="746" t="s">
        <v>17</v>
      </c>
      <c r="C227" s="743">
        <v>8815</v>
      </c>
    </row>
    <row r="228" spans="1:3" ht="15.75">
      <c r="A228" s="743">
        <v>8816</v>
      </c>
      <c r="B228" s="747" t="s">
        <v>18</v>
      </c>
      <c r="C228" s="743">
        <v>8816</v>
      </c>
    </row>
    <row r="229" spans="1:3" ht="15.75">
      <c r="A229" s="743">
        <v>8817</v>
      </c>
      <c r="B229" s="747" t="s">
        <v>19</v>
      </c>
      <c r="C229" s="743">
        <v>8817</v>
      </c>
    </row>
    <row r="230" spans="1:3" ht="15.75">
      <c r="A230" s="743">
        <v>8821</v>
      </c>
      <c r="B230" s="747" t="s">
        <v>20</v>
      </c>
      <c r="C230" s="743">
        <v>8821</v>
      </c>
    </row>
    <row r="231" spans="1:3" ht="15.75">
      <c r="A231" s="743">
        <v>8824</v>
      </c>
      <c r="B231" s="749" t="s">
        <v>21</v>
      </c>
      <c r="C231" s="743">
        <v>8824</v>
      </c>
    </row>
    <row r="232" spans="1:3" ht="15.75">
      <c r="A232" s="743">
        <v>8825</v>
      </c>
      <c r="B232" s="749" t="s">
        <v>22</v>
      </c>
      <c r="C232" s="743">
        <v>8825</v>
      </c>
    </row>
    <row r="233" spans="1:3" ht="15.75">
      <c r="A233" s="743">
        <v>8826</v>
      </c>
      <c r="B233" s="749" t="s">
        <v>23</v>
      </c>
      <c r="C233" s="743">
        <v>8826</v>
      </c>
    </row>
    <row r="234" spans="1:3" ht="15.75">
      <c r="A234" s="743">
        <v>8827</v>
      </c>
      <c r="B234" s="749" t="s">
        <v>24</v>
      </c>
      <c r="C234" s="743">
        <v>8827</v>
      </c>
    </row>
    <row r="235" spans="1:3" ht="15.75">
      <c r="A235" s="743">
        <v>8828</v>
      </c>
      <c r="B235" s="746" t="s">
        <v>25</v>
      </c>
      <c r="C235" s="743">
        <v>8828</v>
      </c>
    </row>
    <row r="236" spans="1:3" ht="15.75">
      <c r="A236" s="743">
        <v>8829</v>
      </c>
      <c r="B236" s="746" t="s">
        <v>26</v>
      </c>
      <c r="C236" s="743">
        <v>8829</v>
      </c>
    </row>
    <row r="237" spans="1:3" ht="15.75">
      <c r="A237" s="743">
        <v>8831</v>
      </c>
      <c r="B237" s="746" t="s">
        <v>27</v>
      </c>
      <c r="C237" s="743">
        <v>8831</v>
      </c>
    </row>
    <row r="238" spans="1:3" ht="15.75">
      <c r="A238" s="743">
        <v>8832</v>
      </c>
      <c r="B238" s="747" t="s">
        <v>28</v>
      </c>
      <c r="C238" s="743">
        <v>8832</v>
      </c>
    </row>
    <row r="239" spans="1:3" ht="15.75">
      <c r="A239" s="743">
        <v>8833</v>
      </c>
      <c r="B239" s="746" t="s">
        <v>29</v>
      </c>
      <c r="C239" s="743">
        <v>8833</v>
      </c>
    </row>
    <row r="240" spans="1:3" ht="15.75">
      <c r="A240" s="743">
        <v>8834</v>
      </c>
      <c r="B240" s="747" t="s">
        <v>30</v>
      </c>
      <c r="C240" s="743">
        <v>8834</v>
      </c>
    </row>
    <row r="241" spans="1:3" ht="15.75">
      <c r="A241" s="743">
        <v>8835</v>
      </c>
      <c r="B241" s="747" t="s">
        <v>908</v>
      </c>
      <c r="C241" s="743">
        <v>8835</v>
      </c>
    </row>
    <row r="242" spans="1:3" ht="15.75">
      <c r="A242" s="743">
        <v>8836</v>
      </c>
      <c r="B242" s="746" t="s">
        <v>909</v>
      </c>
      <c r="C242" s="743">
        <v>8836</v>
      </c>
    </row>
    <row r="243" spans="1:3" ht="15.75">
      <c r="A243" s="743">
        <v>8837</v>
      </c>
      <c r="B243" s="746" t="s">
        <v>910</v>
      </c>
      <c r="C243" s="743">
        <v>8837</v>
      </c>
    </row>
    <row r="244" spans="1:3" ht="15.75">
      <c r="A244" s="743">
        <v>8838</v>
      </c>
      <c r="B244" s="746" t="s">
        <v>911</v>
      </c>
      <c r="C244" s="743">
        <v>8838</v>
      </c>
    </row>
    <row r="245" spans="1:3" ht="15.75">
      <c r="A245" s="743">
        <v>8839</v>
      </c>
      <c r="B245" s="747" t="s">
        <v>912</v>
      </c>
      <c r="C245" s="743">
        <v>8839</v>
      </c>
    </row>
    <row r="246" spans="1:3" ht="15.75">
      <c r="A246" s="743">
        <v>8845</v>
      </c>
      <c r="B246" s="748" t="s">
        <v>913</v>
      </c>
      <c r="C246" s="743">
        <v>8845</v>
      </c>
    </row>
    <row r="247" spans="1:3" ht="15.75">
      <c r="A247" s="743">
        <v>8848</v>
      </c>
      <c r="B247" s="754" t="s">
        <v>914</v>
      </c>
      <c r="C247" s="743">
        <v>8848</v>
      </c>
    </row>
    <row r="248" spans="1:3" ht="15.75">
      <c r="A248" s="743">
        <v>8849</v>
      </c>
      <c r="B248" s="746" t="s">
        <v>915</v>
      </c>
      <c r="C248" s="743">
        <v>8849</v>
      </c>
    </row>
    <row r="249" spans="1:3" ht="15.75">
      <c r="A249" s="743">
        <v>8851</v>
      </c>
      <c r="B249" s="746" t="s">
        <v>916</v>
      </c>
      <c r="C249" s="743">
        <v>8851</v>
      </c>
    </row>
    <row r="250" spans="1:3" ht="15.75">
      <c r="A250" s="743">
        <v>8852</v>
      </c>
      <c r="B250" s="746" t="s">
        <v>917</v>
      </c>
      <c r="C250" s="743">
        <v>8852</v>
      </c>
    </row>
    <row r="251" spans="1:3" ht="15.75">
      <c r="A251" s="743">
        <v>8853</v>
      </c>
      <c r="B251" s="746" t="s">
        <v>918</v>
      </c>
      <c r="C251" s="743">
        <v>8853</v>
      </c>
    </row>
    <row r="252" spans="1:3" ht="15.75">
      <c r="A252" s="743">
        <v>8855</v>
      </c>
      <c r="B252" s="748" t="s">
        <v>919</v>
      </c>
      <c r="C252" s="743">
        <v>8855</v>
      </c>
    </row>
    <row r="253" spans="1:3" ht="15.75">
      <c r="A253" s="743">
        <v>8858</v>
      </c>
      <c r="B253" s="757" t="s">
        <v>920</v>
      </c>
      <c r="C253" s="743">
        <v>8858</v>
      </c>
    </row>
    <row r="254" spans="1:3" ht="15.75">
      <c r="A254" s="743">
        <v>8859</v>
      </c>
      <c r="B254" s="747" t="s">
        <v>921</v>
      </c>
      <c r="C254" s="743">
        <v>8859</v>
      </c>
    </row>
    <row r="255" spans="1:3" ht="15.75">
      <c r="A255" s="743">
        <v>8861</v>
      </c>
      <c r="B255" s="746" t="s">
        <v>922</v>
      </c>
      <c r="C255" s="743">
        <v>8861</v>
      </c>
    </row>
    <row r="256" spans="1:3" ht="15.75">
      <c r="A256" s="743">
        <v>8862</v>
      </c>
      <c r="B256" s="747" t="s">
        <v>923</v>
      </c>
      <c r="C256" s="743">
        <v>8862</v>
      </c>
    </row>
    <row r="257" spans="1:3" ht="15.75">
      <c r="A257" s="743">
        <v>8863</v>
      </c>
      <c r="B257" s="747" t="s">
        <v>924</v>
      </c>
      <c r="C257" s="743">
        <v>8863</v>
      </c>
    </row>
    <row r="258" spans="1:3" ht="15.75">
      <c r="A258" s="743">
        <v>8864</v>
      </c>
      <c r="B258" s="746" t="s">
        <v>925</v>
      </c>
      <c r="C258" s="743">
        <v>8864</v>
      </c>
    </row>
    <row r="259" spans="1:3" ht="15.75">
      <c r="A259" s="743">
        <v>8865</v>
      </c>
      <c r="B259" s="747" t="s">
        <v>926</v>
      </c>
      <c r="C259" s="743">
        <v>8865</v>
      </c>
    </row>
    <row r="260" spans="1:3" ht="15.75">
      <c r="A260" s="743">
        <v>8866</v>
      </c>
      <c r="B260" s="747" t="s">
        <v>1559</v>
      </c>
      <c r="C260" s="743">
        <v>8866</v>
      </c>
    </row>
    <row r="261" spans="1:3" ht="15.75">
      <c r="A261" s="743">
        <v>8867</v>
      </c>
      <c r="B261" s="747" t="s">
        <v>1560</v>
      </c>
      <c r="C261" s="743">
        <v>8867</v>
      </c>
    </row>
    <row r="262" spans="1:3" ht="15.75">
      <c r="A262" s="743">
        <v>8868</v>
      </c>
      <c r="B262" s="747" t="s">
        <v>1561</v>
      </c>
      <c r="C262" s="743">
        <v>8868</v>
      </c>
    </row>
    <row r="263" spans="1:3" ht="15.75">
      <c r="A263" s="743">
        <v>8869</v>
      </c>
      <c r="B263" s="746" t="s">
        <v>1562</v>
      </c>
      <c r="C263" s="743">
        <v>8869</v>
      </c>
    </row>
    <row r="264" spans="1:3" ht="15.75">
      <c r="A264" s="743">
        <v>8871</v>
      </c>
      <c r="B264" s="747" t="s">
        <v>1563</v>
      </c>
      <c r="C264" s="743">
        <v>8871</v>
      </c>
    </row>
    <row r="265" spans="1:3" ht="15.75">
      <c r="A265" s="743">
        <v>8872</v>
      </c>
      <c r="B265" s="747" t="s">
        <v>934</v>
      </c>
      <c r="C265" s="743">
        <v>8872</v>
      </c>
    </row>
    <row r="266" spans="1:3" ht="15.75">
      <c r="A266" s="743">
        <v>8873</v>
      </c>
      <c r="B266" s="747" t="s">
        <v>935</v>
      </c>
      <c r="C266" s="743">
        <v>8873</v>
      </c>
    </row>
    <row r="267" spans="1:3" ht="16.5" customHeight="1">
      <c r="A267" s="743">
        <v>8875</v>
      </c>
      <c r="B267" s="747" t="s">
        <v>936</v>
      </c>
      <c r="C267" s="743">
        <v>8875</v>
      </c>
    </row>
    <row r="268" spans="1:3" ht="15.75">
      <c r="A268" s="743">
        <v>8876</v>
      </c>
      <c r="B268" s="747" t="s">
        <v>937</v>
      </c>
      <c r="C268" s="743">
        <v>8876</v>
      </c>
    </row>
    <row r="269" spans="1:3" ht="15.75">
      <c r="A269" s="743">
        <v>8877</v>
      </c>
      <c r="B269" s="746" t="s">
        <v>938</v>
      </c>
      <c r="C269" s="743">
        <v>8877</v>
      </c>
    </row>
    <row r="270" spans="1:3" ht="15.75">
      <c r="A270" s="743">
        <v>8878</v>
      </c>
      <c r="B270" s="757" t="s">
        <v>939</v>
      </c>
      <c r="C270" s="743">
        <v>8878</v>
      </c>
    </row>
    <row r="271" spans="1:3" ht="15.75">
      <c r="A271" s="743">
        <v>8885</v>
      </c>
      <c r="B271" s="749" t="s">
        <v>940</v>
      </c>
      <c r="C271" s="743">
        <v>8885</v>
      </c>
    </row>
    <row r="272" spans="1:3" ht="15.75">
      <c r="A272" s="743">
        <v>8888</v>
      </c>
      <c r="B272" s="746" t="s">
        <v>941</v>
      </c>
      <c r="C272" s="743">
        <v>8888</v>
      </c>
    </row>
    <row r="273" spans="1:3" ht="15.75">
      <c r="A273" s="743">
        <v>8897</v>
      </c>
      <c r="B273" s="746" t="s">
        <v>942</v>
      </c>
      <c r="C273" s="743">
        <v>8897</v>
      </c>
    </row>
    <row r="274" spans="1:3" ht="15.75">
      <c r="A274" s="743">
        <v>8898</v>
      </c>
      <c r="B274" s="746" t="s">
        <v>943</v>
      </c>
      <c r="C274" s="743">
        <v>8898</v>
      </c>
    </row>
    <row r="275" spans="1:3" ht="15.75">
      <c r="A275" s="743">
        <v>9910</v>
      </c>
      <c r="B275" s="749" t="s">
        <v>944</v>
      </c>
      <c r="C275" s="743">
        <v>9910</v>
      </c>
    </row>
    <row r="276" spans="1:3" ht="15.75">
      <c r="A276" s="743">
        <v>9997</v>
      </c>
      <c r="B276" s="746" t="s">
        <v>945</v>
      </c>
      <c r="C276" s="743">
        <v>9997</v>
      </c>
    </row>
    <row r="277" spans="1:3" ht="15.75">
      <c r="A277" s="743">
        <v>9998</v>
      </c>
      <c r="B277" s="746" t="s">
        <v>946</v>
      </c>
      <c r="C277" s="743">
        <v>9998</v>
      </c>
    </row>
    <row r="278" ht="14.25"/>
    <row r="279" ht="14.25"/>
    <row r="280" ht="14.25"/>
    <row r="281" ht="14.25"/>
    <row r="282" spans="1:2" ht="14.25">
      <c r="A282" s="779" t="s">
        <v>1449</v>
      </c>
      <c r="B282" s="780" t="s">
        <v>1454</v>
      </c>
    </row>
    <row r="283" spans="1:3" ht="14.25">
      <c r="A283" s="791" t="s">
        <v>947</v>
      </c>
      <c r="B283" s="792"/>
      <c r="C283" s="792"/>
    </row>
    <row r="284" spans="1:3" ht="14.25">
      <c r="A284" s="793" t="s">
        <v>1812</v>
      </c>
      <c r="B284" s="794"/>
      <c r="C284" s="794"/>
    </row>
    <row r="285" spans="1:3" ht="14.25">
      <c r="A285" s="795" t="s">
        <v>1813</v>
      </c>
      <c r="B285" s="796" t="s">
        <v>1814</v>
      </c>
      <c r="C285" s="796" t="s">
        <v>1812</v>
      </c>
    </row>
    <row r="286" spans="1:3" ht="14.25">
      <c r="A286" s="795" t="s">
        <v>1815</v>
      </c>
      <c r="B286" s="796" t="s">
        <v>1816</v>
      </c>
      <c r="C286" s="796" t="s">
        <v>1812</v>
      </c>
    </row>
    <row r="287" spans="1:3" ht="14.25">
      <c r="A287" s="795" t="s">
        <v>1817</v>
      </c>
      <c r="B287" s="796" t="s">
        <v>1818</v>
      </c>
      <c r="C287" s="796" t="s">
        <v>1812</v>
      </c>
    </row>
    <row r="288" spans="1:3" ht="14.25">
      <c r="A288" s="795" t="s">
        <v>1819</v>
      </c>
      <c r="B288" s="796" t="s">
        <v>1820</v>
      </c>
      <c r="C288" s="796" t="s">
        <v>1812</v>
      </c>
    </row>
    <row r="289" spans="1:3" ht="14.25">
      <c r="A289" s="795" t="s">
        <v>1821</v>
      </c>
      <c r="B289" s="796" t="s">
        <v>1822</v>
      </c>
      <c r="C289" s="796" t="s">
        <v>1812</v>
      </c>
    </row>
    <row r="290" spans="1:3" ht="14.25">
      <c r="A290" s="795" t="s">
        <v>1823</v>
      </c>
      <c r="B290" s="796" t="s">
        <v>1824</v>
      </c>
      <c r="C290" s="796" t="s">
        <v>1812</v>
      </c>
    </row>
    <row r="291" spans="1:3" ht="14.25">
      <c r="A291" s="795" t="s">
        <v>1825</v>
      </c>
      <c r="B291" s="796" t="s">
        <v>1826</v>
      </c>
      <c r="C291" s="796" t="s">
        <v>1812</v>
      </c>
    </row>
    <row r="292" spans="1:3" ht="14.25">
      <c r="A292" s="795" t="s">
        <v>1827</v>
      </c>
      <c r="B292" s="796" t="s">
        <v>1828</v>
      </c>
      <c r="C292" s="796" t="s">
        <v>1812</v>
      </c>
    </row>
    <row r="293" spans="1:3" ht="14.25">
      <c r="A293" s="795" t="s">
        <v>1829</v>
      </c>
      <c r="B293" s="796" t="s">
        <v>1830</v>
      </c>
      <c r="C293" s="796" t="s">
        <v>1812</v>
      </c>
    </row>
    <row r="294" spans="1:3" ht="14.25">
      <c r="A294" s="795" t="s">
        <v>1831</v>
      </c>
      <c r="B294" s="796" t="s">
        <v>1832</v>
      </c>
      <c r="C294" s="796" t="s">
        <v>1812</v>
      </c>
    </row>
    <row r="295" spans="1:3" ht="14.25">
      <c r="A295" s="795" t="s">
        <v>1833</v>
      </c>
      <c r="B295" s="796" t="s">
        <v>1834</v>
      </c>
      <c r="C295" s="796" t="s">
        <v>1812</v>
      </c>
    </row>
    <row r="296" spans="1:3" ht="14.25">
      <c r="A296" s="795" t="s">
        <v>1835</v>
      </c>
      <c r="B296" s="796">
        <v>98315</v>
      </c>
      <c r="C296" s="796" t="s">
        <v>1812</v>
      </c>
    </row>
    <row r="297" spans="1:3" ht="14.25">
      <c r="A297" s="793" t="s">
        <v>1836</v>
      </c>
      <c r="B297" s="797"/>
      <c r="C297" s="797"/>
    </row>
    <row r="298" spans="1:3" ht="14.25">
      <c r="A298" s="795" t="s">
        <v>948</v>
      </c>
      <c r="B298" s="796" t="s">
        <v>949</v>
      </c>
      <c r="C298" s="796" t="s">
        <v>1836</v>
      </c>
    </row>
    <row r="299" spans="1:3" ht="14.25">
      <c r="A299" s="795" t="s">
        <v>1837</v>
      </c>
      <c r="B299" s="796" t="s">
        <v>950</v>
      </c>
      <c r="C299" s="796" t="s">
        <v>1836</v>
      </c>
    </row>
    <row r="300" spans="1:3" ht="14.25">
      <c r="A300" s="795" t="s">
        <v>951</v>
      </c>
      <c r="B300" s="796" t="s">
        <v>952</v>
      </c>
      <c r="C300" s="796" t="s">
        <v>1836</v>
      </c>
    </row>
    <row r="301" spans="1:3" ht="14.25">
      <c r="A301" s="795" t="s">
        <v>953</v>
      </c>
      <c r="B301" s="796" t="s">
        <v>954</v>
      </c>
      <c r="C301" s="796" t="s">
        <v>1836</v>
      </c>
    </row>
    <row r="302" spans="1:3" ht="14.25">
      <c r="A302" s="795" t="s">
        <v>955</v>
      </c>
      <c r="B302" s="796" t="s">
        <v>956</v>
      </c>
      <c r="C302" s="796" t="s">
        <v>1836</v>
      </c>
    </row>
    <row r="303" spans="1:3" ht="14.25">
      <c r="A303" s="795" t="s">
        <v>1838</v>
      </c>
      <c r="B303" s="796" t="s">
        <v>957</v>
      </c>
      <c r="C303" s="796" t="s">
        <v>1836</v>
      </c>
    </row>
    <row r="304" spans="1:3" ht="14.25">
      <c r="A304" s="795" t="s">
        <v>958</v>
      </c>
      <c r="B304" s="796" t="s">
        <v>959</v>
      </c>
      <c r="C304" s="796" t="s">
        <v>1836</v>
      </c>
    </row>
    <row r="305" spans="1:3" ht="14.25">
      <c r="A305" s="795" t="s">
        <v>960</v>
      </c>
      <c r="B305" s="796" t="s">
        <v>961</v>
      </c>
      <c r="C305" s="796" t="s">
        <v>1836</v>
      </c>
    </row>
    <row r="306" spans="1:3" ht="14.25">
      <c r="A306" s="793" t="s">
        <v>1839</v>
      </c>
      <c r="B306" s="796"/>
      <c r="C306" s="796"/>
    </row>
    <row r="307" spans="1:3" ht="14.25">
      <c r="A307" s="795" t="s">
        <v>1840</v>
      </c>
      <c r="B307" s="796" t="s">
        <v>1841</v>
      </c>
      <c r="C307" s="796" t="s">
        <v>1839</v>
      </c>
    </row>
    <row r="308" spans="1:3" ht="14.25">
      <c r="A308" s="795" t="s">
        <v>1842</v>
      </c>
      <c r="B308" s="796" t="s">
        <v>1843</v>
      </c>
      <c r="C308" s="796" t="s">
        <v>1839</v>
      </c>
    </row>
    <row r="309" spans="1:3" ht="14.25">
      <c r="A309" s="795" t="s">
        <v>1844</v>
      </c>
      <c r="B309" s="796" t="s">
        <v>1845</v>
      </c>
      <c r="C309" s="796" t="s">
        <v>1839</v>
      </c>
    </row>
    <row r="310" spans="1:3" ht="14.25">
      <c r="A310" s="795" t="s">
        <v>1846</v>
      </c>
      <c r="B310" s="796" t="s">
        <v>1847</v>
      </c>
      <c r="C310" s="796" t="s">
        <v>1839</v>
      </c>
    </row>
    <row r="311" spans="1:3" ht="14.25">
      <c r="A311" s="795" t="s">
        <v>1848</v>
      </c>
      <c r="B311" s="796" t="s">
        <v>1849</v>
      </c>
      <c r="C311" s="796" t="s">
        <v>1839</v>
      </c>
    </row>
    <row r="312" spans="1:3" ht="14.25">
      <c r="A312" s="795" t="s">
        <v>1850</v>
      </c>
      <c r="B312" s="796" t="s">
        <v>1851</v>
      </c>
      <c r="C312" s="796" t="s">
        <v>1839</v>
      </c>
    </row>
    <row r="313" spans="1:3" ht="14.25">
      <c r="A313" s="795" t="s">
        <v>1852</v>
      </c>
      <c r="B313" s="796" t="s">
        <v>1853</v>
      </c>
      <c r="C313" s="796" t="s">
        <v>1839</v>
      </c>
    </row>
    <row r="314" spans="1:3" ht="14.25">
      <c r="A314" s="795" t="s">
        <v>1854</v>
      </c>
      <c r="B314" s="796" t="s">
        <v>1855</v>
      </c>
      <c r="C314" s="796" t="s">
        <v>1839</v>
      </c>
    </row>
    <row r="315" spans="1:3" ht="14.25">
      <c r="A315" s="795" t="s">
        <v>1856</v>
      </c>
      <c r="B315" s="796" t="s">
        <v>1857</v>
      </c>
      <c r="C315" s="796" t="s">
        <v>1839</v>
      </c>
    </row>
    <row r="316" spans="1:3" ht="14.25">
      <c r="A316" s="795" t="s">
        <v>1858</v>
      </c>
      <c r="B316" s="796" t="s">
        <v>1859</v>
      </c>
      <c r="C316" s="796" t="s">
        <v>1839</v>
      </c>
    </row>
    <row r="317" spans="1:3" ht="14.25">
      <c r="A317" s="795" t="s">
        <v>1860</v>
      </c>
      <c r="B317" s="796" t="s">
        <v>1861</v>
      </c>
      <c r="C317" s="796" t="s">
        <v>1839</v>
      </c>
    </row>
    <row r="318" spans="1:3" ht="14.25">
      <c r="A318" s="795" t="s">
        <v>1862</v>
      </c>
      <c r="B318" s="796" t="s">
        <v>1863</v>
      </c>
      <c r="C318" s="796" t="s">
        <v>1839</v>
      </c>
    </row>
    <row r="319" spans="1:3" ht="14.25">
      <c r="A319" s="795" t="s">
        <v>1864</v>
      </c>
      <c r="B319" s="796">
        <v>99001</v>
      </c>
      <c r="C319" s="796"/>
    </row>
    <row r="320" ht="14.25"/>
    <row r="321" ht="14.25"/>
    <row r="322" spans="1:2" ht="14.25">
      <c r="A322" s="779" t="s">
        <v>1449</v>
      </c>
      <c r="B322" s="780" t="s">
        <v>1453</v>
      </c>
    </row>
    <row r="323" ht="15.75">
      <c r="B323" s="790" t="s">
        <v>1450</v>
      </c>
    </row>
    <row r="324" ht="18.75" thickBot="1">
      <c r="B324" s="790" t="s">
        <v>1451</v>
      </c>
    </row>
    <row r="325" spans="1:2" ht="16.5">
      <c r="A325" s="798" t="s">
        <v>962</v>
      </c>
      <c r="B325" s="799" t="s">
        <v>963</v>
      </c>
    </row>
    <row r="326" spans="1:2" ht="16.5">
      <c r="A326" s="800" t="s">
        <v>964</v>
      </c>
      <c r="B326" s="801" t="s">
        <v>965</v>
      </c>
    </row>
    <row r="327" spans="1:2" ht="16.5">
      <c r="A327" s="800" t="s">
        <v>966</v>
      </c>
      <c r="B327" s="802" t="s">
        <v>967</v>
      </c>
    </row>
    <row r="328" spans="1:2" ht="16.5">
      <c r="A328" s="800" t="s">
        <v>968</v>
      </c>
      <c r="B328" s="802" t="s">
        <v>969</v>
      </c>
    </row>
    <row r="329" spans="1:2" ht="16.5">
      <c r="A329" s="800" t="s">
        <v>970</v>
      </c>
      <c r="B329" s="802" t="s">
        <v>971</v>
      </c>
    </row>
    <row r="330" spans="1:2" ht="16.5">
      <c r="A330" s="800" t="s">
        <v>972</v>
      </c>
      <c r="B330" s="802" t="s">
        <v>973</v>
      </c>
    </row>
    <row r="331" spans="1:2" ht="16.5">
      <c r="A331" s="800" t="s">
        <v>974</v>
      </c>
      <c r="B331" s="802" t="s">
        <v>975</v>
      </c>
    </row>
    <row r="332" spans="1:2" ht="16.5">
      <c r="A332" s="800" t="s">
        <v>976</v>
      </c>
      <c r="B332" s="802" t="s">
        <v>977</v>
      </c>
    </row>
    <row r="333" spans="1:2" ht="16.5">
      <c r="A333" s="800" t="s">
        <v>978</v>
      </c>
      <c r="B333" s="802" t="s">
        <v>979</v>
      </c>
    </row>
    <row r="334" spans="1:2" ht="16.5">
      <c r="A334" s="800" t="s">
        <v>980</v>
      </c>
      <c r="B334" s="802" t="s">
        <v>981</v>
      </c>
    </row>
    <row r="335" spans="1:2" ht="16.5">
      <c r="A335" s="800" t="s">
        <v>982</v>
      </c>
      <c r="B335" s="802" t="s">
        <v>983</v>
      </c>
    </row>
    <row r="336" spans="1:2" ht="16.5">
      <c r="A336" s="800" t="s">
        <v>984</v>
      </c>
      <c r="B336" s="803" t="s">
        <v>985</v>
      </c>
    </row>
    <row r="337" spans="1:2" ht="16.5">
      <c r="A337" s="800" t="s">
        <v>986</v>
      </c>
      <c r="B337" s="803" t="s">
        <v>987</v>
      </c>
    </row>
    <row r="338" spans="1:256" ht="16.5">
      <c r="A338" s="800" t="s">
        <v>988</v>
      </c>
      <c r="B338" s="802" t="s">
        <v>989</v>
      </c>
      <c r="E338" s="804"/>
      <c r="F338" s="804"/>
      <c r="G338" s="804"/>
      <c r="H338" s="804"/>
      <c r="I338" s="804"/>
      <c r="J338" s="804"/>
      <c r="K338" s="804"/>
      <c r="L338" s="804"/>
      <c r="M338" s="804"/>
      <c r="N338" s="804"/>
      <c r="O338" s="804"/>
      <c r="P338" s="804"/>
      <c r="Q338" s="804"/>
      <c r="R338" s="804"/>
      <c r="S338" s="804"/>
      <c r="T338" s="804"/>
      <c r="U338" s="804"/>
      <c r="V338" s="804"/>
      <c r="W338" s="804"/>
      <c r="X338" s="804"/>
      <c r="Y338" s="804"/>
      <c r="Z338" s="804"/>
      <c r="AA338" s="804"/>
      <c r="AB338" s="804"/>
      <c r="AC338" s="804"/>
      <c r="AD338" s="804"/>
      <c r="AE338" s="804"/>
      <c r="AF338" s="804"/>
      <c r="AG338" s="804"/>
      <c r="AH338" s="804"/>
      <c r="AI338" s="804"/>
      <c r="AJ338" s="804"/>
      <c r="AK338" s="804"/>
      <c r="AL338" s="804"/>
      <c r="AM338" s="804"/>
      <c r="AN338" s="804"/>
      <c r="AO338" s="804"/>
      <c r="AP338" s="804"/>
      <c r="AQ338" s="804"/>
      <c r="AR338" s="804"/>
      <c r="AS338" s="804"/>
      <c r="AT338" s="804"/>
      <c r="AU338" s="804"/>
      <c r="AV338" s="804"/>
      <c r="AW338" s="804"/>
      <c r="AX338" s="804"/>
      <c r="AY338" s="804"/>
      <c r="AZ338" s="804"/>
      <c r="BA338" s="804"/>
      <c r="BB338" s="804"/>
      <c r="BC338" s="804"/>
      <c r="BD338" s="804"/>
      <c r="BE338" s="804"/>
      <c r="BF338" s="804"/>
      <c r="BG338" s="804"/>
      <c r="BH338" s="804"/>
      <c r="BI338" s="804"/>
      <c r="BJ338" s="804"/>
      <c r="BK338" s="804"/>
      <c r="BL338" s="804"/>
      <c r="BM338" s="804"/>
      <c r="BN338" s="804"/>
      <c r="BO338" s="804"/>
      <c r="BP338" s="804"/>
      <c r="BQ338" s="804"/>
      <c r="BR338" s="804"/>
      <c r="BS338" s="804"/>
      <c r="BT338" s="804"/>
      <c r="BU338" s="804"/>
      <c r="BV338" s="804"/>
      <c r="BW338" s="804"/>
      <c r="BX338" s="804"/>
      <c r="BY338" s="804"/>
      <c r="BZ338" s="804"/>
      <c r="CA338" s="804"/>
      <c r="CB338" s="804"/>
      <c r="CC338" s="804"/>
      <c r="CD338" s="804"/>
      <c r="CE338" s="804"/>
      <c r="CF338" s="804"/>
      <c r="CG338" s="804"/>
      <c r="CH338" s="804"/>
      <c r="CI338" s="804"/>
      <c r="CJ338" s="804"/>
      <c r="CK338" s="804"/>
      <c r="CL338" s="804"/>
      <c r="CM338" s="804"/>
      <c r="CN338" s="804"/>
      <c r="CO338" s="804"/>
      <c r="CP338" s="804"/>
      <c r="CQ338" s="804"/>
      <c r="CR338" s="804"/>
      <c r="CS338" s="804"/>
      <c r="CT338" s="804"/>
      <c r="CU338" s="804"/>
      <c r="CV338" s="804"/>
      <c r="CW338" s="804"/>
      <c r="CX338" s="804"/>
      <c r="CY338" s="804"/>
      <c r="CZ338" s="804"/>
      <c r="DA338" s="804"/>
      <c r="DB338" s="804"/>
      <c r="DC338" s="804"/>
      <c r="DD338" s="804"/>
      <c r="DE338" s="804"/>
      <c r="DF338" s="804"/>
      <c r="DG338" s="804"/>
      <c r="DH338" s="804"/>
      <c r="DI338" s="804"/>
      <c r="DJ338" s="804"/>
      <c r="DK338" s="804"/>
      <c r="DL338" s="804"/>
      <c r="DM338" s="804"/>
      <c r="DN338" s="804"/>
      <c r="DO338" s="804"/>
      <c r="DP338" s="804"/>
      <c r="DQ338" s="804"/>
      <c r="DR338" s="804"/>
      <c r="DS338" s="804"/>
      <c r="DT338" s="804"/>
      <c r="DU338" s="804"/>
      <c r="DV338" s="804"/>
      <c r="DW338" s="804"/>
      <c r="DX338" s="804"/>
      <c r="DY338" s="804"/>
      <c r="DZ338" s="804"/>
      <c r="EA338" s="804"/>
      <c r="EB338" s="804"/>
      <c r="EC338" s="804"/>
      <c r="ED338" s="804"/>
      <c r="EE338" s="804"/>
      <c r="EF338" s="804"/>
      <c r="EG338" s="804"/>
      <c r="EH338" s="804"/>
      <c r="EI338" s="804"/>
      <c r="EJ338" s="804"/>
      <c r="EK338" s="804"/>
      <c r="EL338" s="804"/>
      <c r="EM338" s="804"/>
      <c r="EN338" s="804"/>
      <c r="EO338" s="804"/>
      <c r="EP338" s="804"/>
      <c r="EQ338" s="804"/>
      <c r="ER338" s="804"/>
      <c r="ES338" s="804"/>
      <c r="ET338" s="804"/>
      <c r="EU338" s="804"/>
      <c r="EV338" s="804"/>
      <c r="EW338" s="804"/>
      <c r="EX338" s="804"/>
      <c r="EY338" s="804"/>
      <c r="EZ338" s="804"/>
      <c r="FA338" s="804"/>
      <c r="FB338" s="804"/>
      <c r="FC338" s="804"/>
      <c r="FD338" s="804"/>
      <c r="FE338" s="804"/>
      <c r="FF338" s="804"/>
      <c r="FG338" s="804"/>
      <c r="FH338" s="804"/>
      <c r="FI338" s="804"/>
      <c r="FJ338" s="804"/>
      <c r="FK338" s="804"/>
      <c r="FL338" s="804"/>
      <c r="FM338" s="804"/>
      <c r="FN338" s="804"/>
      <c r="FO338" s="804"/>
      <c r="FP338" s="804"/>
      <c r="FQ338" s="804"/>
      <c r="FR338" s="804"/>
      <c r="FS338" s="804"/>
      <c r="FT338" s="804"/>
      <c r="FU338" s="804"/>
      <c r="FV338" s="804"/>
      <c r="FW338" s="804"/>
      <c r="FX338" s="804"/>
      <c r="FY338" s="804"/>
      <c r="FZ338" s="804"/>
      <c r="GA338" s="804"/>
      <c r="GB338" s="804"/>
      <c r="GC338" s="804"/>
      <c r="GD338" s="804"/>
      <c r="GE338" s="804"/>
      <c r="GF338" s="804"/>
      <c r="GG338" s="804"/>
      <c r="GH338" s="804"/>
      <c r="GI338" s="804"/>
      <c r="GJ338" s="804"/>
      <c r="GK338" s="804"/>
      <c r="GL338" s="804"/>
      <c r="GM338" s="804"/>
      <c r="GN338" s="804"/>
      <c r="GO338" s="804"/>
      <c r="GP338" s="804"/>
      <c r="GQ338" s="804"/>
      <c r="GR338" s="804"/>
      <c r="GS338" s="804"/>
      <c r="GT338" s="804"/>
      <c r="GU338" s="804"/>
      <c r="GV338" s="804"/>
      <c r="GW338" s="804"/>
      <c r="GX338" s="804"/>
      <c r="GY338" s="804"/>
      <c r="GZ338" s="804"/>
      <c r="HA338" s="804"/>
      <c r="HB338" s="804"/>
      <c r="HC338" s="804"/>
      <c r="HD338" s="804"/>
      <c r="HE338" s="804"/>
      <c r="HF338" s="804"/>
      <c r="HG338" s="804"/>
      <c r="HH338" s="804"/>
      <c r="HI338" s="804"/>
      <c r="HJ338" s="804"/>
      <c r="HK338" s="804"/>
      <c r="HL338" s="804"/>
      <c r="HM338" s="804"/>
      <c r="HN338" s="804"/>
      <c r="HO338" s="804"/>
      <c r="HP338" s="804"/>
      <c r="HQ338" s="804"/>
      <c r="HR338" s="804"/>
      <c r="HS338" s="804"/>
      <c r="HT338" s="804"/>
      <c r="HU338" s="804"/>
      <c r="HV338" s="804"/>
      <c r="HW338" s="804"/>
      <c r="HX338" s="804"/>
      <c r="HY338" s="804"/>
      <c r="HZ338" s="804"/>
      <c r="IA338" s="804"/>
      <c r="IB338" s="804"/>
      <c r="IC338" s="804"/>
      <c r="ID338" s="804"/>
      <c r="IE338" s="804"/>
      <c r="IF338" s="804"/>
      <c r="IG338" s="804"/>
      <c r="IH338" s="804"/>
      <c r="II338" s="804"/>
      <c r="IJ338" s="804"/>
      <c r="IK338" s="804"/>
      <c r="IL338" s="804"/>
      <c r="IM338" s="804"/>
      <c r="IN338" s="804"/>
      <c r="IO338" s="804"/>
      <c r="IP338" s="804"/>
      <c r="IQ338" s="804"/>
      <c r="IR338" s="804"/>
      <c r="IS338" s="804"/>
      <c r="IT338" s="804"/>
      <c r="IU338" s="804"/>
      <c r="IV338" s="804"/>
    </row>
    <row r="339" spans="1:2" ht="16.5">
      <c r="A339" s="800" t="s">
        <v>990</v>
      </c>
      <c r="B339" s="802" t="s">
        <v>991</v>
      </c>
    </row>
    <row r="340" spans="1:2" ht="16.5">
      <c r="A340" s="800" t="s">
        <v>992</v>
      </c>
      <c r="B340" s="802" t="s">
        <v>993</v>
      </c>
    </row>
    <row r="341" spans="1:2" ht="16.5">
      <c r="A341" s="800" t="s">
        <v>994</v>
      </c>
      <c r="B341" s="802" t="s">
        <v>1742</v>
      </c>
    </row>
    <row r="342" spans="1:2" ht="16.5">
      <c r="A342" s="800" t="s">
        <v>995</v>
      </c>
      <c r="B342" s="802" t="s">
        <v>1865</v>
      </c>
    </row>
    <row r="343" spans="1:2" ht="16.5">
      <c r="A343" s="800" t="s">
        <v>996</v>
      </c>
      <c r="B343" s="802" t="s">
        <v>1866</v>
      </c>
    </row>
    <row r="344" spans="1:2" ht="16.5">
      <c r="A344" s="800" t="s">
        <v>997</v>
      </c>
      <c r="B344" s="802" t="s">
        <v>998</v>
      </c>
    </row>
    <row r="345" spans="1:2" ht="16.5">
      <c r="A345" s="800" t="s">
        <v>1867</v>
      </c>
      <c r="B345" s="802" t="s">
        <v>1868</v>
      </c>
    </row>
    <row r="346" spans="1:2" ht="16.5">
      <c r="A346" s="800" t="s">
        <v>999</v>
      </c>
      <c r="B346" s="802" t="s">
        <v>1000</v>
      </c>
    </row>
    <row r="347" spans="1:2" ht="16.5">
      <c r="A347" s="800" t="s">
        <v>1001</v>
      </c>
      <c r="B347" s="802" t="s">
        <v>1002</v>
      </c>
    </row>
    <row r="348" spans="1:2" ht="30">
      <c r="A348" s="805" t="s">
        <v>1003</v>
      </c>
      <c r="B348" s="806" t="s">
        <v>1588</v>
      </c>
    </row>
    <row r="349" spans="1:2" ht="16.5">
      <c r="A349" s="807" t="s">
        <v>1589</v>
      </c>
      <c r="B349" s="808" t="s">
        <v>1590</v>
      </c>
    </row>
    <row r="350" spans="1:2" ht="16.5">
      <c r="A350" s="807" t="s">
        <v>1591</v>
      </c>
      <c r="B350" s="808" t="s">
        <v>1592</v>
      </c>
    </row>
    <row r="351" spans="1:2" ht="16.5">
      <c r="A351" s="807" t="s">
        <v>1869</v>
      </c>
      <c r="B351" s="808" t="s">
        <v>1870</v>
      </c>
    </row>
    <row r="352" spans="1:2" ht="16.5">
      <c r="A352" s="800" t="s">
        <v>1593</v>
      </c>
      <c r="B352" s="802" t="s">
        <v>1594</v>
      </c>
    </row>
    <row r="353" spans="1:2" ht="16.5">
      <c r="A353" s="800" t="s">
        <v>1595</v>
      </c>
      <c r="B353" s="802" t="s">
        <v>1596</v>
      </c>
    </row>
    <row r="354" spans="1:2" ht="16.5">
      <c r="A354" s="800" t="s">
        <v>1597</v>
      </c>
      <c r="B354" s="802" t="s">
        <v>1871</v>
      </c>
    </row>
    <row r="355" spans="1:5" ht="16.5">
      <c r="A355" s="800" t="s">
        <v>1598</v>
      </c>
      <c r="B355" s="802" t="s">
        <v>1599</v>
      </c>
      <c r="E355" s="809"/>
    </row>
    <row r="356" spans="1:5" ht="16.5">
      <c r="A356" s="800" t="s">
        <v>1600</v>
      </c>
      <c r="B356" s="802" t="s">
        <v>1601</v>
      </c>
      <c r="E356" s="809"/>
    </row>
    <row r="357" spans="1:5" ht="16.5">
      <c r="A357" s="800" t="s">
        <v>1602</v>
      </c>
      <c r="B357" s="802" t="s">
        <v>1603</v>
      </c>
      <c r="E357" s="809"/>
    </row>
    <row r="358" spans="1:5" ht="16.5">
      <c r="A358" s="800" t="s">
        <v>1604</v>
      </c>
      <c r="B358" s="808" t="s">
        <v>1605</v>
      </c>
      <c r="E358" s="809"/>
    </row>
    <row r="359" spans="1:5" ht="16.5">
      <c r="A359" s="800" t="s">
        <v>1606</v>
      </c>
      <c r="B359" s="808" t="s">
        <v>1607</v>
      </c>
      <c r="E359" s="809"/>
    </row>
    <row r="360" spans="1:5" ht="16.5">
      <c r="A360" s="800" t="s">
        <v>1608</v>
      </c>
      <c r="B360" s="808" t="s">
        <v>1872</v>
      </c>
      <c r="E360" s="809"/>
    </row>
    <row r="361" spans="1:5" ht="16.5">
      <c r="A361" s="800" t="s">
        <v>1609</v>
      </c>
      <c r="B361" s="802" t="s">
        <v>1610</v>
      </c>
      <c r="E361" s="809"/>
    </row>
    <row r="362" spans="1:5" ht="16.5">
      <c r="A362" s="800" t="s">
        <v>1611</v>
      </c>
      <c r="B362" s="802" t="s">
        <v>1612</v>
      </c>
      <c r="E362" s="809"/>
    </row>
    <row r="363" spans="1:5" ht="16.5">
      <c r="A363" s="800" t="s">
        <v>1613</v>
      </c>
      <c r="B363" s="808" t="s">
        <v>1614</v>
      </c>
      <c r="E363" s="809"/>
    </row>
    <row r="364" spans="1:5" ht="16.5">
      <c r="A364" s="800" t="s">
        <v>1615</v>
      </c>
      <c r="B364" s="802" t="s">
        <v>1616</v>
      </c>
      <c r="E364" s="809"/>
    </row>
    <row r="365" spans="1:5" ht="16.5">
      <c r="A365" s="800" t="s">
        <v>1617</v>
      </c>
      <c r="B365" s="802" t="s">
        <v>1618</v>
      </c>
      <c r="E365" s="809"/>
    </row>
    <row r="366" spans="1:5" ht="16.5">
      <c r="A366" s="800" t="s">
        <v>1619</v>
      </c>
      <c r="B366" s="802" t="s">
        <v>1620</v>
      </c>
      <c r="E366" s="809"/>
    </row>
    <row r="367" spans="1:5" ht="16.5">
      <c r="A367" s="800" t="s">
        <v>1621</v>
      </c>
      <c r="B367" s="802" t="s">
        <v>1622</v>
      </c>
      <c r="E367" s="809"/>
    </row>
    <row r="368" spans="1:5" ht="16.5">
      <c r="A368" s="800" t="s">
        <v>1873</v>
      </c>
      <c r="B368" s="802" t="s">
        <v>1874</v>
      </c>
      <c r="E368" s="809"/>
    </row>
    <row r="369" spans="1:5" ht="16.5">
      <c r="A369" s="800" t="s">
        <v>1875</v>
      </c>
      <c r="B369" s="802" t="s">
        <v>1876</v>
      </c>
      <c r="E369" s="809"/>
    </row>
    <row r="370" spans="1:5" ht="16.5">
      <c r="A370" s="800" t="s">
        <v>1623</v>
      </c>
      <c r="B370" s="802" t="s">
        <v>1624</v>
      </c>
      <c r="E370" s="809"/>
    </row>
    <row r="371" spans="1:5" ht="16.5">
      <c r="A371" s="810" t="s">
        <v>1625</v>
      </c>
      <c r="B371" s="811" t="s">
        <v>1626</v>
      </c>
      <c r="E371" s="809"/>
    </row>
    <row r="372" spans="1:5" ht="16.5">
      <c r="A372" s="812" t="s">
        <v>1627</v>
      </c>
      <c r="B372" s="813" t="s">
        <v>1628</v>
      </c>
      <c r="E372" s="809"/>
    </row>
    <row r="373" spans="1:5" ht="16.5">
      <c r="A373" s="812" t="s">
        <v>1629</v>
      </c>
      <c r="B373" s="813" t="s">
        <v>1630</v>
      </c>
      <c r="E373" s="809"/>
    </row>
    <row r="374" spans="1:5" ht="16.5">
      <c r="A374" s="812" t="s">
        <v>1631</v>
      </c>
      <c r="B374" s="813" t="s">
        <v>1632</v>
      </c>
      <c r="E374" s="809"/>
    </row>
    <row r="375" spans="1:5" ht="17.25" thickBot="1">
      <c r="A375" s="814" t="s">
        <v>1633</v>
      </c>
      <c r="B375" s="815" t="s">
        <v>1634</v>
      </c>
      <c r="E375" s="809"/>
    </row>
    <row r="376" spans="1:5" ht="18">
      <c r="A376" s="816"/>
      <c r="B376" s="817" t="s">
        <v>1452</v>
      </c>
      <c r="E376" s="809"/>
    </row>
    <row r="377" spans="1:5" ht="18">
      <c r="A377" s="818"/>
      <c r="B377" s="819" t="s">
        <v>1635</v>
      </c>
      <c r="E377" s="809"/>
    </row>
    <row r="378" spans="1:5" ht="18">
      <c r="A378" s="818"/>
      <c r="B378" s="820" t="s">
        <v>1636</v>
      </c>
      <c r="E378" s="809"/>
    </row>
    <row r="379" spans="1:5" ht="18">
      <c r="A379" s="821" t="s">
        <v>1637</v>
      </c>
      <c r="B379" s="822" t="s">
        <v>1638</v>
      </c>
      <c r="E379" s="809"/>
    </row>
    <row r="380" spans="1:5" ht="18">
      <c r="A380" s="821" t="s">
        <v>1639</v>
      </c>
      <c r="B380" s="823" t="s">
        <v>1640</v>
      </c>
      <c r="E380" s="809"/>
    </row>
    <row r="381" spans="1:5" ht="18">
      <c r="A381" s="821" t="s">
        <v>1641</v>
      </c>
      <c r="B381" s="824" t="s">
        <v>1642</v>
      </c>
      <c r="E381" s="809"/>
    </row>
    <row r="382" spans="1:5" ht="18">
      <c r="A382" s="821" t="s">
        <v>1643</v>
      </c>
      <c r="B382" s="824" t="s">
        <v>1644</v>
      </c>
      <c r="E382" s="809"/>
    </row>
    <row r="383" spans="1:5" ht="18">
      <c r="A383" s="821" t="s">
        <v>1645</v>
      </c>
      <c r="B383" s="824" t="s">
        <v>112</v>
      </c>
      <c r="E383" s="809"/>
    </row>
    <row r="384" spans="1:5" ht="18">
      <c r="A384" s="821" t="s">
        <v>113</v>
      </c>
      <c r="B384" s="824" t="s">
        <v>114</v>
      </c>
      <c r="E384" s="809"/>
    </row>
    <row r="385" spans="1:5" ht="18">
      <c r="A385" s="821" t="s">
        <v>115</v>
      </c>
      <c r="B385" s="824" t="s">
        <v>116</v>
      </c>
      <c r="E385" s="809"/>
    </row>
    <row r="386" spans="1:5" ht="18">
      <c r="A386" s="821" t="s">
        <v>117</v>
      </c>
      <c r="B386" s="825" t="s">
        <v>118</v>
      </c>
      <c r="E386" s="809"/>
    </row>
    <row r="387" spans="1:5" ht="18">
      <c r="A387" s="821" t="s">
        <v>119</v>
      </c>
      <c r="B387" s="825" t="s">
        <v>120</v>
      </c>
      <c r="E387" s="809"/>
    </row>
    <row r="388" spans="1:5" ht="18">
      <c r="A388" s="821" t="s">
        <v>121</v>
      </c>
      <c r="B388" s="825" t="s">
        <v>122</v>
      </c>
      <c r="E388" s="809"/>
    </row>
    <row r="389" spans="1:5" ht="18">
      <c r="A389" s="821" t="s">
        <v>123</v>
      </c>
      <c r="B389" s="825" t="s">
        <v>124</v>
      </c>
      <c r="E389" s="809"/>
    </row>
    <row r="390" spans="1:5" ht="18">
      <c r="A390" s="821" t="s">
        <v>125</v>
      </c>
      <c r="B390" s="826" t="s">
        <v>126</v>
      </c>
      <c r="E390" s="809"/>
    </row>
    <row r="391" spans="1:5" ht="18">
      <c r="A391" s="821" t="s">
        <v>127</v>
      </c>
      <c r="B391" s="826" t="s">
        <v>128</v>
      </c>
      <c r="E391" s="809"/>
    </row>
    <row r="392" spans="1:5" ht="18">
      <c r="A392" s="821" t="s">
        <v>129</v>
      </c>
      <c r="B392" s="825" t="s">
        <v>130</v>
      </c>
      <c r="E392" s="809"/>
    </row>
    <row r="393" spans="1:5" ht="18">
      <c r="A393" s="821" t="s">
        <v>131</v>
      </c>
      <c r="B393" s="825" t="s">
        <v>132</v>
      </c>
      <c r="C393" s="827" t="s">
        <v>133</v>
      </c>
      <c r="E393" s="809"/>
    </row>
    <row r="394" spans="1:5" ht="18">
      <c r="A394" s="821" t="s">
        <v>134</v>
      </c>
      <c r="B394" s="824" t="s">
        <v>135</v>
      </c>
      <c r="C394" s="827" t="s">
        <v>133</v>
      </c>
      <c r="E394" s="809"/>
    </row>
    <row r="395" spans="1:5" ht="18">
      <c r="A395" s="821" t="s">
        <v>136</v>
      </c>
      <c r="B395" s="825" t="s">
        <v>137</v>
      </c>
      <c r="C395" s="827" t="s">
        <v>133</v>
      </c>
      <c r="E395" s="809"/>
    </row>
    <row r="396" spans="1:5" ht="18">
      <c r="A396" s="821" t="s">
        <v>138</v>
      </c>
      <c r="B396" s="825" t="s">
        <v>139</v>
      </c>
      <c r="C396" s="827" t="s">
        <v>133</v>
      </c>
      <c r="E396" s="809"/>
    </row>
    <row r="397" spans="1:5" ht="18">
      <c r="A397" s="821" t="s">
        <v>140</v>
      </c>
      <c r="B397" s="825" t="s">
        <v>141</v>
      </c>
      <c r="C397" s="827" t="s">
        <v>133</v>
      </c>
      <c r="E397" s="809"/>
    </row>
    <row r="398" spans="1:5" ht="18">
      <c r="A398" s="821" t="s">
        <v>142</v>
      </c>
      <c r="B398" s="825" t="s">
        <v>143</v>
      </c>
      <c r="C398" s="827" t="s">
        <v>133</v>
      </c>
      <c r="E398" s="809"/>
    </row>
    <row r="399" spans="1:5" ht="18">
      <c r="A399" s="821" t="s">
        <v>144</v>
      </c>
      <c r="B399" s="825" t="s">
        <v>145</v>
      </c>
      <c r="C399" s="827" t="s">
        <v>133</v>
      </c>
      <c r="E399" s="809"/>
    </row>
    <row r="400" spans="1:5" ht="18">
      <c r="A400" s="821" t="s">
        <v>146</v>
      </c>
      <c r="B400" s="825" t="s">
        <v>147</v>
      </c>
      <c r="C400" s="827" t="s">
        <v>133</v>
      </c>
      <c r="E400" s="809"/>
    </row>
    <row r="401" spans="1:5" ht="18">
      <c r="A401" s="821" t="s">
        <v>148</v>
      </c>
      <c r="B401" s="825" t="s">
        <v>149</v>
      </c>
      <c r="C401" s="827" t="s">
        <v>133</v>
      </c>
      <c r="E401" s="809"/>
    </row>
    <row r="402" spans="1:5" ht="18">
      <c r="A402" s="821" t="s">
        <v>150</v>
      </c>
      <c r="B402" s="824" t="s">
        <v>151</v>
      </c>
      <c r="C402" s="827" t="s">
        <v>133</v>
      </c>
      <c r="E402" s="809"/>
    </row>
    <row r="403" spans="1:5" ht="18">
      <c r="A403" s="821" t="s">
        <v>152</v>
      </c>
      <c r="B403" s="825" t="s">
        <v>153</v>
      </c>
      <c r="C403" s="827" t="s">
        <v>133</v>
      </c>
      <c r="E403" s="809"/>
    </row>
    <row r="404" spans="1:5" ht="18">
      <c r="A404" s="821" t="s">
        <v>154</v>
      </c>
      <c r="B404" s="824" t="s">
        <v>155</v>
      </c>
      <c r="C404" s="827" t="s">
        <v>133</v>
      </c>
      <c r="E404" s="809"/>
    </row>
    <row r="405" spans="1:5" ht="18">
      <c r="A405" s="821" t="s">
        <v>156</v>
      </c>
      <c r="B405" s="824" t="s">
        <v>157</v>
      </c>
      <c r="C405" s="827" t="s">
        <v>133</v>
      </c>
      <c r="E405" s="809"/>
    </row>
    <row r="406" spans="1:5" ht="18">
      <c r="A406" s="821" t="s">
        <v>158</v>
      </c>
      <c r="B406" s="824" t="s">
        <v>159</v>
      </c>
      <c r="C406" s="827" t="s">
        <v>133</v>
      </c>
      <c r="E406" s="809"/>
    </row>
    <row r="407" spans="1:5" ht="18">
      <c r="A407" s="821" t="s">
        <v>160</v>
      </c>
      <c r="B407" s="824" t="s">
        <v>161</v>
      </c>
      <c r="C407" s="827" t="s">
        <v>133</v>
      </c>
      <c r="E407" s="809"/>
    </row>
    <row r="408" spans="1:5" ht="18">
      <c r="A408" s="821" t="s">
        <v>162</v>
      </c>
      <c r="B408" s="824" t="s">
        <v>163</v>
      </c>
      <c r="C408" s="827" t="s">
        <v>133</v>
      </c>
      <c r="E408" s="809"/>
    </row>
    <row r="409" spans="1:5" ht="18">
      <c r="A409" s="821" t="s">
        <v>164</v>
      </c>
      <c r="B409" s="824" t="s">
        <v>165</v>
      </c>
      <c r="C409" s="827" t="s">
        <v>133</v>
      </c>
      <c r="E409" s="809"/>
    </row>
    <row r="410" spans="1:5" ht="18">
      <c r="A410" s="821" t="s">
        <v>166</v>
      </c>
      <c r="B410" s="824" t="s">
        <v>167</v>
      </c>
      <c r="C410" s="827" t="s">
        <v>133</v>
      </c>
      <c r="E410" s="809"/>
    </row>
    <row r="411" spans="1:5" ht="18">
      <c r="A411" s="821" t="s">
        <v>168</v>
      </c>
      <c r="B411" s="824" t="s">
        <v>169</v>
      </c>
      <c r="C411" s="827" t="s">
        <v>133</v>
      </c>
      <c r="E411" s="809"/>
    </row>
    <row r="412" spans="1:5" ht="18">
      <c r="A412" s="821" t="s">
        <v>170</v>
      </c>
      <c r="B412" s="828" t="s">
        <v>171</v>
      </c>
      <c r="C412" s="827" t="s">
        <v>133</v>
      </c>
      <c r="E412" s="809"/>
    </row>
    <row r="413" spans="1:5" ht="18">
      <c r="A413" s="821" t="s">
        <v>172</v>
      </c>
      <c r="B413" s="829" t="s">
        <v>1877</v>
      </c>
      <c r="C413" s="827" t="s">
        <v>133</v>
      </c>
      <c r="E413" s="809"/>
    </row>
    <row r="414" spans="1:5" ht="18">
      <c r="A414" s="830" t="s">
        <v>173</v>
      </c>
      <c r="B414" s="831" t="s">
        <v>174</v>
      </c>
      <c r="C414" s="827" t="s">
        <v>133</v>
      </c>
      <c r="E414" s="809"/>
    </row>
    <row r="415" spans="1:5" ht="18">
      <c r="A415" s="818" t="s">
        <v>133</v>
      </c>
      <c r="B415" s="832" t="s">
        <v>175</v>
      </c>
      <c r="C415" s="827" t="s">
        <v>133</v>
      </c>
      <c r="E415" s="809"/>
    </row>
    <row r="416" spans="1:5" ht="18">
      <c r="A416" s="833" t="s">
        <v>176</v>
      </c>
      <c r="B416" s="834" t="s">
        <v>177</v>
      </c>
      <c r="C416" s="827" t="s">
        <v>133</v>
      </c>
      <c r="E416" s="809"/>
    </row>
    <row r="417" spans="1:5" ht="18">
      <c r="A417" s="821" t="s">
        <v>178</v>
      </c>
      <c r="B417" s="808" t="s">
        <v>179</v>
      </c>
      <c r="C417" s="827" t="s">
        <v>133</v>
      </c>
      <c r="E417" s="809"/>
    </row>
    <row r="418" spans="1:5" ht="18">
      <c r="A418" s="835" t="s">
        <v>180</v>
      </c>
      <c r="B418" s="836" t="s">
        <v>181</v>
      </c>
      <c r="C418" s="827" t="s">
        <v>133</v>
      </c>
      <c r="E418" s="809"/>
    </row>
    <row r="419" spans="1:5" ht="18">
      <c r="A419" s="837" t="s">
        <v>133</v>
      </c>
      <c r="B419" s="838" t="s">
        <v>182</v>
      </c>
      <c r="C419" s="827" t="s">
        <v>133</v>
      </c>
      <c r="E419" s="809"/>
    </row>
    <row r="420" spans="1:5" ht="16.5">
      <c r="A420" s="800" t="s">
        <v>1617</v>
      </c>
      <c r="B420" s="802" t="s">
        <v>1618</v>
      </c>
      <c r="C420" s="827" t="s">
        <v>133</v>
      </c>
      <c r="E420" s="809"/>
    </row>
    <row r="421" spans="1:5" ht="16.5">
      <c r="A421" s="800" t="s">
        <v>1619</v>
      </c>
      <c r="B421" s="802" t="s">
        <v>1620</v>
      </c>
      <c r="C421" s="827" t="s">
        <v>133</v>
      </c>
      <c r="E421" s="809"/>
    </row>
    <row r="422" spans="1:5" ht="16.5">
      <c r="A422" s="839" t="s">
        <v>1621</v>
      </c>
      <c r="B422" s="840" t="s">
        <v>1622</v>
      </c>
      <c r="C422" s="827" t="s">
        <v>133</v>
      </c>
      <c r="E422" s="809"/>
    </row>
    <row r="423" spans="1:5" ht="18">
      <c r="A423" s="818" t="s">
        <v>133</v>
      </c>
      <c r="B423" s="838" t="s">
        <v>183</v>
      </c>
      <c r="C423" s="827" t="s">
        <v>133</v>
      </c>
      <c r="E423" s="809"/>
    </row>
    <row r="424" spans="1:5" ht="18">
      <c r="A424" s="833" t="s">
        <v>1878</v>
      </c>
      <c r="B424" s="834" t="s">
        <v>1879</v>
      </c>
      <c r="C424" s="827" t="s">
        <v>133</v>
      </c>
      <c r="E424" s="809"/>
    </row>
    <row r="425" spans="1:5" ht="18">
      <c r="A425" s="833" t="s">
        <v>1880</v>
      </c>
      <c r="B425" s="834" t="s">
        <v>1881</v>
      </c>
      <c r="C425" s="827" t="s">
        <v>133</v>
      </c>
      <c r="E425" s="809"/>
    </row>
    <row r="426" spans="1:5" ht="18">
      <c r="A426" s="833" t="s">
        <v>184</v>
      </c>
      <c r="B426" s="834" t="s">
        <v>185</v>
      </c>
      <c r="C426" s="827" t="s">
        <v>133</v>
      </c>
      <c r="E426" s="809"/>
    </row>
    <row r="427" spans="1:5" ht="18.75" thickBot="1">
      <c r="A427" s="841" t="s">
        <v>186</v>
      </c>
      <c r="B427" s="842" t="s">
        <v>187</v>
      </c>
      <c r="C427" s="827" t="s">
        <v>133</v>
      </c>
      <c r="E427" s="809"/>
    </row>
    <row r="428" spans="1:5" ht="17.25" thickBot="1">
      <c r="A428" s="843" t="s">
        <v>1882</v>
      </c>
      <c r="B428" s="842" t="s">
        <v>1883</v>
      </c>
      <c r="C428" s="827" t="s">
        <v>133</v>
      </c>
      <c r="E428" s="809"/>
    </row>
    <row r="429" spans="1:5" ht="16.5">
      <c r="A429" s="843" t="s">
        <v>188</v>
      </c>
      <c r="B429" s="844" t="s">
        <v>1071</v>
      </c>
      <c r="C429" s="827" t="s">
        <v>133</v>
      </c>
      <c r="E429" s="809"/>
    </row>
    <row r="430" spans="1:5" ht="16.5">
      <c r="A430" s="800" t="s">
        <v>1072</v>
      </c>
      <c r="B430" s="802" t="s">
        <v>1073</v>
      </c>
      <c r="C430" s="827" t="s">
        <v>133</v>
      </c>
      <c r="E430" s="809"/>
    </row>
    <row r="431" spans="1:5" ht="18.75" thickBot="1">
      <c r="A431" s="845" t="s">
        <v>1074</v>
      </c>
      <c r="B431" s="846" t="s">
        <v>1075</v>
      </c>
      <c r="C431" s="827" t="s">
        <v>133</v>
      </c>
      <c r="E431" s="809"/>
    </row>
    <row r="432" spans="1:5" ht="16.5">
      <c r="A432" s="798" t="s">
        <v>1076</v>
      </c>
      <c r="B432" s="847" t="s">
        <v>1077</v>
      </c>
      <c r="C432" s="827" t="s">
        <v>133</v>
      </c>
      <c r="E432" s="809"/>
    </row>
    <row r="433" spans="1:5" ht="16.5">
      <c r="A433" s="848" t="s">
        <v>1078</v>
      </c>
      <c r="B433" s="802" t="s">
        <v>1079</v>
      </c>
      <c r="C433" s="827" t="s">
        <v>133</v>
      </c>
      <c r="E433" s="809"/>
    </row>
    <row r="434" spans="1:5" ht="16.5">
      <c r="A434" s="800" t="s">
        <v>1080</v>
      </c>
      <c r="B434" s="849" t="s">
        <v>330</v>
      </c>
      <c r="C434" s="827" t="s">
        <v>133</v>
      </c>
      <c r="E434" s="809"/>
    </row>
    <row r="435" spans="1:5" ht="17.25" thickBot="1">
      <c r="A435" s="814" t="s">
        <v>331</v>
      </c>
      <c r="B435" s="850" t="s">
        <v>332</v>
      </c>
      <c r="C435" s="827" t="s">
        <v>133</v>
      </c>
      <c r="E435" s="809"/>
    </row>
    <row r="436" spans="1:5" ht="18">
      <c r="A436" s="821" t="s">
        <v>333</v>
      </c>
      <c r="B436" s="851" t="s">
        <v>334</v>
      </c>
      <c r="C436" s="827" t="s">
        <v>133</v>
      </c>
      <c r="E436" s="809"/>
    </row>
    <row r="437" spans="1:5" ht="18">
      <c r="A437" s="821" t="s">
        <v>335</v>
      </c>
      <c r="B437" s="852" t="s">
        <v>336</v>
      </c>
      <c r="C437" s="827" t="s">
        <v>133</v>
      </c>
      <c r="E437" s="809"/>
    </row>
    <row r="438" spans="1:5" ht="18">
      <c r="A438" s="821" t="s">
        <v>337</v>
      </c>
      <c r="B438" s="853" t="s">
        <v>338</v>
      </c>
      <c r="C438" s="827" t="s">
        <v>133</v>
      </c>
      <c r="E438" s="809"/>
    </row>
    <row r="439" spans="1:5" ht="18">
      <c r="A439" s="821" t="s">
        <v>339</v>
      </c>
      <c r="B439" s="852" t="s">
        <v>340</v>
      </c>
      <c r="C439" s="827" t="s">
        <v>133</v>
      </c>
      <c r="E439" s="809"/>
    </row>
    <row r="440" spans="1:5" ht="18">
      <c r="A440" s="821" t="s">
        <v>341</v>
      </c>
      <c r="B440" s="852" t="s">
        <v>342</v>
      </c>
      <c r="C440" s="827" t="s">
        <v>133</v>
      </c>
      <c r="E440" s="809"/>
    </row>
    <row r="441" spans="1:5" ht="18">
      <c r="A441" s="821" t="s">
        <v>343</v>
      </c>
      <c r="B441" s="854" t="s">
        <v>344</v>
      </c>
      <c r="C441" s="827" t="s">
        <v>133</v>
      </c>
      <c r="E441" s="809"/>
    </row>
    <row r="442" spans="1:5" ht="18">
      <c r="A442" s="821" t="s">
        <v>345</v>
      </c>
      <c r="B442" s="854" t="s">
        <v>346</v>
      </c>
      <c r="C442" s="827" t="s">
        <v>133</v>
      </c>
      <c r="E442" s="809"/>
    </row>
    <row r="443" spans="1:5" ht="18">
      <c r="A443" s="821" t="s">
        <v>347</v>
      </c>
      <c r="B443" s="854" t="s">
        <v>348</v>
      </c>
      <c r="C443" s="827" t="s">
        <v>133</v>
      </c>
      <c r="E443" s="809"/>
    </row>
    <row r="444" spans="1:5" ht="18">
      <c r="A444" s="821" t="s">
        <v>349</v>
      </c>
      <c r="B444" s="854" t="s">
        <v>350</v>
      </c>
      <c r="C444" s="827" t="s">
        <v>133</v>
      </c>
      <c r="E444" s="809"/>
    </row>
    <row r="445" spans="1:5" ht="18">
      <c r="A445" s="821" t="s">
        <v>351</v>
      </c>
      <c r="B445" s="854" t="s">
        <v>199</v>
      </c>
      <c r="C445" s="827" t="s">
        <v>133</v>
      </c>
      <c r="E445" s="809"/>
    </row>
    <row r="446" spans="1:5" ht="18">
      <c r="A446" s="821" t="s">
        <v>200</v>
      </c>
      <c r="B446" s="852" t="s">
        <v>201</v>
      </c>
      <c r="C446" s="827" t="s">
        <v>133</v>
      </c>
      <c r="E446" s="809"/>
    </row>
    <row r="447" spans="1:5" ht="18">
      <c r="A447" s="821" t="s">
        <v>202</v>
      </c>
      <c r="B447" s="852" t="s">
        <v>203</v>
      </c>
      <c r="C447" s="827" t="s">
        <v>133</v>
      </c>
      <c r="E447" s="809"/>
    </row>
    <row r="448" spans="1:5" ht="18">
      <c r="A448" s="821" t="s">
        <v>204</v>
      </c>
      <c r="B448" s="852" t="s">
        <v>1083</v>
      </c>
      <c r="C448" s="827" t="s">
        <v>133</v>
      </c>
      <c r="E448" s="809"/>
    </row>
    <row r="449" spans="1:5" ht="18.75" thickBot="1">
      <c r="A449" s="821" t="s">
        <v>1084</v>
      </c>
      <c r="B449" s="855" t="s">
        <v>1085</v>
      </c>
      <c r="C449" s="827" t="s">
        <v>133</v>
      </c>
      <c r="E449" s="809"/>
    </row>
    <row r="450" spans="1:5" ht="18">
      <c r="A450" s="821" t="s">
        <v>1086</v>
      </c>
      <c r="B450" s="851" t="s">
        <v>1087</v>
      </c>
      <c r="C450" s="827" t="s">
        <v>133</v>
      </c>
      <c r="E450" s="809"/>
    </row>
    <row r="451" spans="1:5" ht="18">
      <c r="A451" s="821" t="s">
        <v>1088</v>
      </c>
      <c r="B451" s="853" t="s">
        <v>1089</v>
      </c>
      <c r="C451" s="827" t="s">
        <v>133</v>
      </c>
      <c r="E451" s="809"/>
    </row>
    <row r="452" spans="1:5" ht="18">
      <c r="A452" s="821" t="s">
        <v>1090</v>
      </c>
      <c r="B452" s="852" t="s">
        <v>1091</v>
      </c>
      <c r="C452" s="827" t="s">
        <v>133</v>
      </c>
      <c r="E452" s="809"/>
    </row>
    <row r="453" spans="1:5" ht="18">
      <c r="A453" s="821" t="s">
        <v>1092</v>
      </c>
      <c r="B453" s="852" t="s">
        <v>1093</v>
      </c>
      <c r="C453" s="827" t="s">
        <v>133</v>
      </c>
      <c r="E453" s="809"/>
    </row>
    <row r="454" spans="1:5" ht="18">
      <c r="A454" s="821" t="s">
        <v>1094</v>
      </c>
      <c r="B454" s="852" t="s">
        <v>1095</v>
      </c>
      <c r="C454" s="827" t="s">
        <v>133</v>
      </c>
      <c r="E454" s="809"/>
    </row>
    <row r="455" spans="1:5" ht="18">
      <c r="A455" s="821" t="s">
        <v>1096</v>
      </c>
      <c r="B455" s="852" t="s">
        <v>1097</v>
      </c>
      <c r="C455" s="827" t="s">
        <v>133</v>
      </c>
      <c r="E455" s="809"/>
    </row>
    <row r="456" spans="1:5" ht="18">
      <c r="A456" s="821" t="s">
        <v>1098</v>
      </c>
      <c r="B456" s="852" t="s">
        <v>1099</v>
      </c>
      <c r="C456" s="827" t="s">
        <v>133</v>
      </c>
      <c r="E456" s="809"/>
    </row>
    <row r="457" spans="1:5" ht="18">
      <c r="A457" s="821" t="s">
        <v>1100</v>
      </c>
      <c r="B457" s="852" t="s">
        <v>1101</v>
      </c>
      <c r="C457" s="827" t="s">
        <v>133</v>
      </c>
      <c r="E457" s="809"/>
    </row>
    <row r="458" spans="1:5" ht="18">
      <c r="A458" s="821" t="s">
        <v>1102</v>
      </c>
      <c r="B458" s="852" t="s">
        <v>1103</v>
      </c>
      <c r="C458" s="827" t="s">
        <v>133</v>
      </c>
      <c r="E458" s="809"/>
    </row>
    <row r="459" spans="1:5" ht="18">
      <c r="A459" s="821" t="s">
        <v>1104</v>
      </c>
      <c r="B459" s="852" t="s">
        <v>1105</v>
      </c>
      <c r="C459" s="827" t="s">
        <v>133</v>
      </c>
      <c r="E459" s="809"/>
    </row>
    <row r="460" spans="1:5" ht="18">
      <c r="A460" s="821" t="s">
        <v>1106</v>
      </c>
      <c r="B460" s="852" t="s">
        <v>1107</v>
      </c>
      <c r="C460" s="827" t="s">
        <v>133</v>
      </c>
      <c r="E460" s="809"/>
    </row>
    <row r="461" spans="1:5" ht="18">
      <c r="A461" s="821" t="s">
        <v>1108</v>
      </c>
      <c r="B461" s="852" t="s">
        <v>1109</v>
      </c>
      <c r="C461" s="827" t="s">
        <v>133</v>
      </c>
      <c r="E461" s="809"/>
    </row>
    <row r="462" spans="1:5" ht="18.75" thickBot="1">
      <c r="A462" s="821" t="s">
        <v>1110</v>
      </c>
      <c r="B462" s="855" t="s">
        <v>1111</v>
      </c>
      <c r="C462" s="827" t="s">
        <v>133</v>
      </c>
      <c r="E462" s="809"/>
    </row>
    <row r="463" spans="1:5" ht="18">
      <c r="A463" s="821" t="s">
        <v>1112</v>
      </c>
      <c r="B463" s="851" t="s">
        <v>1113</v>
      </c>
      <c r="C463" s="827" t="s">
        <v>133</v>
      </c>
      <c r="E463" s="809"/>
    </row>
    <row r="464" spans="1:5" ht="18">
      <c r="A464" s="821" t="s">
        <v>1114</v>
      </c>
      <c r="B464" s="852" t="s">
        <v>1115</v>
      </c>
      <c r="C464" s="827" t="s">
        <v>133</v>
      </c>
      <c r="E464" s="809"/>
    </row>
    <row r="465" spans="1:5" ht="18">
      <c r="A465" s="821" t="s">
        <v>1116</v>
      </c>
      <c r="B465" s="852" t="s">
        <v>1117</v>
      </c>
      <c r="C465" s="827" t="s">
        <v>133</v>
      </c>
      <c r="E465" s="809"/>
    </row>
    <row r="466" spans="1:5" ht="18">
      <c r="A466" s="821" t="s">
        <v>1118</v>
      </c>
      <c r="B466" s="852" t="s">
        <v>1119</v>
      </c>
      <c r="C466" s="827" t="s">
        <v>133</v>
      </c>
      <c r="E466" s="809"/>
    </row>
    <row r="467" spans="1:5" ht="18">
      <c r="A467" s="821" t="s">
        <v>1120</v>
      </c>
      <c r="B467" s="853" t="s">
        <v>1121</v>
      </c>
      <c r="C467" s="827" t="s">
        <v>133</v>
      </c>
      <c r="E467" s="809"/>
    </row>
    <row r="468" spans="1:5" ht="18">
      <c r="A468" s="821" t="s">
        <v>1122</v>
      </c>
      <c r="B468" s="852" t="s">
        <v>1123</v>
      </c>
      <c r="C468" s="827" t="s">
        <v>133</v>
      </c>
      <c r="E468" s="809"/>
    </row>
    <row r="469" spans="1:5" ht="18">
      <c r="A469" s="821" t="s">
        <v>1124</v>
      </c>
      <c r="B469" s="852" t="s">
        <v>1125</v>
      </c>
      <c r="C469" s="827" t="s">
        <v>133</v>
      </c>
      <c r="E469" s="809"/>
    </row>
    <row r="470" spans="1:5" ht="18">
      <c r="A470" s="821" t="s">
        <v>1126</v>
      </c>
      <c r="B470" s="852" t="s">
        <v>1127</v>
      </c>
      <c r="C470" s="827" t="s">
        <v>133</v>
      </c>
      <c r="E470" s="809"/>
    </row>
    <row r="471" spans="1:5" ht="18">
      <c r="A471" s="821" t="s">
        <v>1128</v>
      </c>
      <c r="B471" s="852" t="s">
        <v>1129</v>
      </c>
      <c r="C471" s="827" t="s">
        <v>133</v>
      </c>
      <c r="E471" s="809"/>
    </row>
    <row r="472" spans="1:5" ht="18">
      <c r="A472" s="821" t="s">
        <v>1130</v>
      </c>
      <c r="B472" s="852" t="s">
        <v>1131</v>
      </c>
      <c r="C472" s="827" t="s">
        <v>133</v>
      </c>
      <c r="E472" s="809"/>
    </row>
    <row r="473" spans="1:5" ht="18">
      <c r="A473" s="821" t="s">
        <v>1132</v>
      </c>
      <c r="B473" s="852" t="s">
        <v>1133</v>
      </c>
      <c r="C473" s="827" t="s">
        <v>133</v>
      </c>
      <c r="E473" s="809"/>
    </row>
    <row r="474" spans="1:5" ht="18.75" thickBot="1">
      <c r="A474" s="821" t="s">
        <v>1134</v>
      </c>
      <c r="B474" s="855" t="s">
        <v>1135</v>
      </c>
      <c r="C474" s="827" t="s">
        <v>133</v>
      </c>
      <c r="E474" s="809"/>
    </row>
    <row r="475" spans="1:5" ht="18">
      <c r="A475" s="821" t="s">
        <v>1136</v>
      </c>
      <c r="B475" s="856" t="s">
        <v>1137</v>
      </c>
      <c r="C475" s="827" t="s">
        <v>133</v>
      </c>
      <c r="E475" s="809"/>
    </row>
    <row r="476" spans="1:5" ht="18">
      <c r="A476" s="821" t="s">
        <v>1138</v>
      </c>
      <c r="B476" s="852" t="s">
        <v>1139</v>
      </c>
      <c r="C476" s="827" t="s">
        <v>133</v>
      </c>
      <c r="E476" s="809"/>
    </row>
    <row r="477" spans="1:5" ht="18">
      <c r="A477" s="821" t="s">
        <v>1140</v>
      </c>
      <c r="B477" s="852" t="s">
        <v>1141</v>
      </c>
      <c r="C477" s="827" t="s">
        <v>133</v>
      </c>
      <c r="E477" s="809"/>
    </row>
    <row r="478" spans="1:5" ht="18">
      <c r="A478" s="821" t="s">
        <v>1142</v>
      </c>
      <c r="B478" s="852" t="s">
        <v>1143</v>
      </c>
      <c r="C478" s="827" t="s">
        <v>133</v>
      </c>
      <c r="E478" s="809"/>
    </row>
    <row r="479" spans="1:5" ht="18">
      <c r="A479" s="821" t="s">
        <v>1144</v>
      </c>
      <c r="B479" s="852" t="s">
        <v>1145</v>
      </c>
      <c r="C479" s="827" t="s">
        <v>133</v>
      </c>
      <c r="E479" s="809"/>
    </row>
    <row r="480" spans="1:5" ht="18">
      <c r="A480" s="821" t="s">
        <v>1146</v>
      </c>
      <c r="B480" s="852" t="s">
        <v>1147</v>
      </c>
      <c r="C480" s="827" t="s">
        <v>133</v>
      </c>
      <c r="E480" s="809"/>
    </row>
    <row r="481" spans="1:5" ht="18">
      <c r="A481" s="821" t="s">
        <v>1148</v>
      </c>
      <c r="B481" s="852" t="s">
        <v>1149</v>
      </c>
      <c r="C481" s="827" t="s">
        <v>133</v>
      </c>
      <c r="E481" s="809"/>
    </row>
    <row r="482" spans="1:5" ht="18">
      <c r="A482" s="821" t="s">
        <v>1150</v>
      </c>
      <c r="B482" s="852" t="s">
        <v>1151</v>
      </c>
      <c r="C482" s="827" t="s">
        <v>133</v>
      </c>
      <c r="E482" s="809"/>
    </row>
    <row r="483" spans="1:5" ht="18">
      <c r="A483" s="821" t="s">
        <v>1152</v>
      </c>
      <c r="B483" s="852" t="s">
        <v>1153</v>
      </c>
      <c r="C483" s="827" t="s">
        <v>133</v>
      </c>
      <c r="E483" s="809"/>
    </row>
    <row r="484" spans="1:5" ht="18.75" thickBot="1">
      <c r="A484" s="821" t="s">
        <v>1154</v>
      </c>
      <c r="B484" s="855" t="s">
        <v>1155</v>
      </c>
      <c r="C484" s="827" t="s">
        <v>133</v>
      </c>
      <c r="E484" s="809"/>
    </row>
    <row r="485" spans="1:5" ht="18">
      <c r="A485" s="821" t="s">
        <v>1156</v>
      </c>
      <c r="B485" s="851" t="s">
        <v>1157</v>
      </c>
      <c r="C485" s="827" t="s">
        <v>133</v>
      </c>
      <c r="E485" s="809"/>
    </row>
    <row r="486" spans="1:5" ht="18">
      <c r="A486" s="821" t="s">
        <v>1158</v>
      </c>
      <c r="B486" s="852" t="s">
        <v>1159</v>
      </c>
      <c r="C486" s="827" t="s">
        <v>133</v>
      </c>
      <c r="E486" s="809"/>
    </row>
    <row r="487" spans="1:5" ht="18">
      <c r="A487" s="821" t="s">
        <v>1160</v>
      </c>
      <c r="B487" s="852" t="s">
        <v>1161</v>
      </c>
      <c r="C487" s="827" t="s">
        <v>133</v>
      </c>
      <c r="E487" s="809"/>
    </row>
    <row r="488" spans="1:5" ht="18">
      <c r="A488" s="821" t="s">
        <v>1162</v>
      </c>
      <c r="B488" s="853" t="s">
        <v>1163</v>
      </c>
      <c r="C488" s="827" t="s">
        <v>133</v>
      </c>
      <c r="E488" s="809"/>
    </row>
    <row r="489" spans="1:5" ht="18">
      <c r="A489" s="821" t="s">
        <v>1164</v>
      </c>
      <c r="B489" s="852" t="s">
        <v>1165</v>
      </c>
      <c r="C489" s="827" t="s">
        <v>133</v>
      </c>
      <c r="E489" s="809"/>
    </row>
    <row r="490" spans="1:5" ht="18">
      <c r="A490" s="821" t="s">
        <v>1166</v>
      </c>
      <c r="B490" s="852" t="s">
        <v>1167</v>
      </c>
      <c r="C490" s="827" t="s">
        <v>133</v>
      </c>
      <c r="E490" s="809"/>
    </row>
    <row r="491" spans="1:5" ht="18">
      <c r="A491" s="821" t="s">
        <v>1168</v>
      </c>
      <c r="B491" s="852" t="s">
        <v>1169</v>
      </c>
      <c r="C491" s="827" t="s">
        <v>133</v>
      </c>
      <c r="E491" s="809"/>
    </row>
    <row r="492" spans="1:5" ht="18">
      <c r="A492" s="821" t="s">
        <v>1170</v>
      </c>
      <c r="B492" s="852" t="s">
        <v>1171</v>
      </c>
      <c r="C492" s="827" t="s">
        <v>133</v>
      </c>
      <c r="E492" s="809"/>
    </row>
    <row r="493" spans="1:5" ht="18">
      <c r="A493" s="821" t="s">
        <v>1172</v>
      </c>
      <c r="B493" s="852" t="s">
        <v>1173</v>
      </c>
      <c r="C493" s="827" t="s">
        <v>133</v>
      </c>
      <c r="E493" s="809"/>
    </row>
    <row r="494" spans="1:5" ht="18">
      <c r="A494" s="821" t="s">
        <v>1174</v>
      </c>
      <c r="B494" s="852" t="s">
        <v>1175</v>
      </c>
      <c r="C494" s="827" t="s">
        <v>133</v>
      </c>
      <c r="E494" s="809"/>
    </row>
    <row r="495" spans="1:5" ht="18.75" thickBot="1">
      <c r="A495" s="821" t="s">
        <v>1176</v>
      </c>
      <c r="B495" s="855" t="s">
        <v>1177</v>
      </c>
      <c r="C495" s="827" t="s">
        <v>133</v>
      </c>
      <c r="E495" s="809"/>
    </row>
    <row r="496" spans="1:5" ht="18">
      <c r="A496" s="821" t="s">
        <v>1178</v>
      </c>
      <c r="B496" s="851" t="s">
        <v>1179</v>
      </c>
      <c r="C496" s="827" t="s">
        <v>133</v>
      </c>
      <c r="E496" s="809"/>
    </row>
    <row r="497" spans="1:5" ht="18">
      <c r="A497" s="821" t="s">
        <v>1180</v>
      </c>
      <c r="B497" s="852" t="s">
        <v>1181</v>
      </c>
      <c r="C497" s="827" t="s">
        <v>133</v>
      </c>
      <c r="E497" s="809"/>
    </row>
    <row r="498" spans="1:5" ht="18">
      <c r="A498" s="821" t="s">
        <v>1182</v>
      </c>
      <c r="B498" s="853" t="s">
        <v>1183</v>
      </c>
      <c r="C498" s="827" t="s">
        <v>133</v>
      </c>
      <c r="E498" s="809"/>
    </row>
    <row r="499" spans="1:5" ht="18">
      <c r="A499" s="821" t="s">
        <v>1184</v>
      </c>
      <c r="B499" s="852" t="s">
        <v>1185</v>
      </c>
      <c r="C499" s="827" t="s">
        <v>133</v>
      </c>
      <c r="E499" s="809"/>
    </row>
    <row r="500" spans="1:5" ht="18">
      <c r="A500" s="821" t="s">
        <v>1186</v>
      </c>
      <c r="B500" s="852" t="s">
        <v>1187</v>
      </c>
      <c r="C500" s="827" t="s">
        <v>133</v>
      </c>
      <c r="E500" s="809"/>
    </row>
    <row r="501" spans="1:5" ht="18">
      <c r="A501" s="821" t="s">
        <v>1188</v>
      </c>
      <c r="B501" s="852" t="s">
        <v>1189</v>
      </c>
      <c r="C501" s="827" t="s">
        <v>133</v>
      </c>
      <c r="E501" s="809"/>
    </row>
    <row r="502" spans="1:5" ht="18">
      <c r="A502" s="821" t="s">
        <v>1190</v>
      </c>
      <c r="B502" s="852" t="s">
        <v>1191</v>
      </c>
      <c r="C502" s="827" t="s">
        <v>133</v>
      </c>
      <c r="E502" s="809"/>
    </row>
    <row r="503" spans="1:5" ht="18">
      <c r="A503" s="821" t="s">
        <v>1192</v>
      </c>
      <c r="B503" s="852" t="s">
        <v>1193</v>
      </c>
      <c r="C503" s="827" t="s">
        <v>133</v>
      </c>
      <c r="E503" s="809"/>
    </row>
    <row r="504" spans="1:5" ht="18">
      <c r="A504" s="821" t="s">
        <v>1194</v>
      </c>
      <c r="B504" s="852" t="s">
        <v>1195</v>
      </c>
      <c r="C504" s="827" t="s">
        <v>133</v>
      </c>
      <c r="E504" s="809"/>
    </row>
    <row r="505" spans="1:5" ht="18.75" thickBot="1">
      <c r="A505" s="821" t="s">
        <v>1196</v>
      </c>
      <c r="B505" s="855" t="s">
        <v>1197</v>
      </c>
      <c r="C505" s="827" t="s">
        <v>133</v>
      </c>
      <c r="E505" s="809"/>
    </row>
    <row r="506" spans="1:5" ht="18">
      <c r="A506" s="821" t="s">
        <v>1198</v>
      </c>
      <c r="B506" s="856" t="s">
        <v>1199</v>
      </c>
      <c r="C506" s="827" t="s">
        <v>133</v>
      </c>
      <c r="E506" s="809"/>
    </row>
    <row r="507" spans="1:5" ht="18">
      <c r="A507" s="821" t="s">
        <v>1200</v>
      </c>
      <c r="B507" s="852" t="s">
        <v>1201</v>
      </c>
      <c r="C507" s="827" t="s">
        <v>133</v>
      </c>
      <c r="E507" s="809"/>
    </row>
    <row r="508" spans="1:5" ht="18">
      <c r="A508" s="821" t="s">
        <v>1202</v>
      </c>
      <c r="B508" s="852" t="s">
        <v>1203</v>
      </c>
      <c r="C508" s="827" t="s">
        <v>133</v>
      </c>
      <c r="E508" s="809"/>
    </row>
    <row r="509" spans="1:5" ht="18.75" thickBot="1">
      <c r="A509" s="821" t="s">
        <v>1204</v>
      </c>
      <c r="B509" s="855" t="s">
        <v>1205</v>
      </c>
      <c r="C509" s="827" t="s">
        <v>133</v>
      </c>
      <c r="E509" s="809"/>
    </row>
    <row r="510" spans="1:5" ht="18">
      <c r="A510" s="821" t="s">
        <v>1206</v>
      </c>
      <c r="B510" s="851" t="s">
        <v>1207</v>
      </c>
      <c r="C510" s="827" t="s">
        <v>133</v>
      </c>
      <c r="E510" s="809"/>
    </row>
    <row r="511" spans="1:5" ht="18">
      <c r="A511" s="821" t="s">
        <v>1208</v>
      </c>
      <c r="B511" s="852" t="s">
        <v>1209</v>
      </c>
      <c r="C511" s="827" t="s">
        <v>133</v>
      </c>
      <c r="E511" s="809"/>
    </row>
    <row r="512" spans="1:5" ht="18">
      <c r="A512" s="821" t="s">
        <v>1210</v>
      </c>
      <c r="B512" s="853" t="s">
        <v>1211</v>
      </c>
      <c r="C512" s="827" t="s">
        <v>133</v>
      </c>
      <c r="E512" s="809"/>
    </row>
    <row r="513" spans="1:5" ht="18">
      <c r="A513" s="821" t="s">
        <v>1212</v>
      </c>
      <c r="B513" s="852" t="s">
        <v>1213</v>
      </c>
      <c r="C513" s="827" t="s">
        <v>133</v>
      </c>
      <c r="E513" s="809"/>
    </row>
    <row r="514" spans="1:5" ht="18">
      <c r="A514" s="821" t="s">
        <v>1214</v>
      </c>
      <c r="B514" s="852" t="s">
        <v>1215</v>
      </c>
      <c r="C514" s="827" t="s">
        <v>133</v>
      </c>
      <c r="E514" s="809"/>
    </row>
    <row r="515" spans="1:5" ht="18">
      <c r="A515" s="821" t="s">
        <v>1216</v>
      </c>
      <c r="B515" s="852" t="s">
        <v>1217</v>
      </c>
      <c r="C515" s="827" t="s">
        <v>133</v>
      </c>
      <c r="E515" s="809"/>
    </row>
    <row r="516" spans="1:5" ht="18">
      <c r="A516" s="821" t="s">
        <v>1218</v>
      </c>
      <c r="B516" s="852" t="s">
        <v>1219</v>
      </c>
      <c r="C516" s="827" t="s">
        <v>133</v>
      </c>
      <c r="E516" s="809"/>
    </row>
    <row r="517" spans="1:5" ht="18.75" thickBot="1">
      <c r="A517" s="821" t="s">
        <v>1220</v>
      </c>
      <c r="B517" s="855" t="s">
        <v>1221</v>
      </c>
      <c r="C517" s="827" t="s">
        <v>133</v>
      </c>
      <c r="E517" s="809"/>
    </row>
    <row r="518" spans="1:5" ht="18">
      <c r="A518" s="821" t="s">
        <v>1222</v>
      </c>
      <c r="B518" s="851" t="s">
        <v>1223</v>
      </c>
      <c r="C518" s="827" t="s">
        <v>133</v>
      </c>
      <c r="E518" s="809"/>
    </row>
    <row r="519" spans="1:5" ht="18">
      <c r="A519" s="821" t="s">
        <v>1224</v>
      </c>
      <c r="B519" s="852" t="s">
        <v>1225</v>
      </c>
      <c r="C519" s="827" t="s">
        <v>133</v>
      </c>
      <c r="E519" s="809"/>
    </row>
    <row r="520" spans="1:5" ht="18">
      <c r="A520" s="821" t="s">
        <v>1226</v>
      </c>
      <c r="B520" s="852" t="s">
        <v>1227</v>
      </c>
      <c r="C520" s="827" t="s">
        <v>133</v>
      </c>
      <c r="E520" s="809"/>
    </row>
    <row r="521" spans="1:5" ht="18">
      <c r="A521" s="821" t="s">
        <v>1228</v>
      </c>
      <c r="B521" s="852" t="s">
        <v>1229</v>
      </c>
      <c r="C521" s="827" t="s">
        <v>133</v>
      </c>
      <c r="E521" s="809"/>
    </row>
    <row r="522" spans="1:5" ht="18">
      <c r="A522" s="821" t="s">
        <v>1230</v>
      </c>
      <c r="B522" s="853" t="s">
        <v>1231</v>
      </c>
      <c r="C522" s="827" t="s">
        <v>133</v>
      </c>
      <c r="E522" s="809"/>
    </row>
    <row r="523" spans="1:5" ht="18">
      <c r="A523" s="821" t="s">
        <v>1232</v>
      </c>
      <c r="B523" s="852" t="s">
        <v>1233</v>
      </c>
      <c r="C523" s="827" t="s">
        <v>133</v>
      </c>
      <c r="E523" s="809"/>
    </row>
    <row r="524" spans="1:5" ht="18.75" thickBot="1">
      <c r="A524" s="821" t="s">
        <v>369</v>
      </c>
      <c r="B524" s="855" t="s">
        <v>370</v>
      </c>
      <c r="C524" s="827" t="s">
        <v>133</v>
      </c>
      <c r="E524" s="809"/>
    </row>
    <row r="525" spans="1:5" ht="18">
      <c r="A525" s="821" t="s">
        <v>371</v>
      </c>
      <c r="B525" s="851" t="s">
        <v>372</v>
      </c>
      <c r="C525" s="827" t="s">
        <v>133</v>
      </c>
      <c r="E525" s="809"/>
    </row>
    <row r="526" spans="1:5" ht="18">
      <c r="A526" s="821" t="s">
        <v>373</v>
      </c>
      <c r="B526" s="852" t="s">
        <v>374</v>
      </c>
      <c r="C526" s="827" t="s">
        <v>133</v>
      </c>
      <c r="E526" s="809"/>
    </row>
    <row r="527" spans="1:5" ht="18">
      <c r="A527" s="821" t="s">
        <v>375</v>
      </c>
      <c r="B527" s="852" t="s">
        <v>376</v>
      </c>
      <c r="C527" s="827" t="s">
        <v>133</v>
      </c>
      <c r="E527" s="809"/>
    </row>
    <row r="528" spans="1:5" ht="18">
      <c r="A528" s="821" t="s">
        <v>377</v>
      </c>
      <c r="B528" s="852" t="s">
        <v>378</v>
      </c>
      <c r="C528" s="827" t="s">
        <v>133</v>
      </c>
      <c r="E528" s="809"/>
    </row>
    <row r="529" spans="1:5" ht="18">
      <c r="A529" s="821" t="s">
        <v>379</v>
      </c>
      <c r="B529" s="853" t="s">
        <v>380</v>
      </c>
      <c r="C529" s="827" t="s">
        <v>133</v>
      </c>
      <c r="E529" s="809"/>
    </row>
    <row r="530" spans="1:5" ht="18">
      <c r="A530" s="821" t="s">
        <v>381</v>
      </c>
      <c r="B530" s="852" t="s">
        <v>382</v>
      </c>
      <c r="C530" s="827" t="s">
        <v>133</v>
      </c>
      <c r="E530" s="809"/>
    </row>
    <row r="531" spans="1:5" ht="18">
      <c r="A531" s="821" t="s">
        <v>383</v>
      </c>
      <c r="B531" s="852" t="s">
        <v>384</v>
      </c>
      <c r="C531" s="827" t="s">
        <v>133</v>
      </c>
      <c r="E531" s="809"/>
    </row>
    <row r="532" spans="1:5" ht="18">
      <c r="A532" s="821" t="s">
        <v>385</v>
      </c>
      <c r="B532" s="852" t="s">
        <v>386</v>
      </c>
      <c r="C532" s="827" t="s">
        <v>133</v>
      </c>
      <c r="E532" s="809"/>
    </row>
    <row r="533" spans="1:5" ht="18.75" thickBot="1">
      <c r="A533" s="821" t="s">
        <v>387</v>
      </c>
      <c r="B533" s="855" t="s">
        <v>388</v>
      </c>
      <c r="C533" s="827" t="s">
        <v>133</v>
      </c>
      <c r="E533" s="809"/>
    </row>
    <row r="534" spans="1:5" ht="18">
      <c r="A534" s="821" t="s">
        <v>389</v>
      </c>
      <c r="B534" s="851" t="s">
        <v>390</v>
      </c>
      <c r="C534" s="827" t="s">
        <v>133</v>
      </c>
      <c r="E534" s="809"/>
    </row>
    <row r="535" spans="1:5" ht="18">
      <c r="A535" s="821" t="s">
        <v>391</v>
      </c>
      <c r="B535" s="852" t="s">
        <v>392</v>
      </c>
      <c r="C535" s="827" t="s">
        <v>133</v>
      </c>
      <c r="E535" s="809"/>
    </row>
    <row r="536" spans="1:5" ht="18">
      <c r="A536" s="821" t="s">
        <v>393</v>
      </c>
      <c r="B536" s="853" t="s">
        <v>394</v>
      </c>
      <c r="C536" s="827" t="s">
        <v>133</v>
      </c>
      <c r="E536" s="809"/>
    </row>
    <row r="537" spans="1:5" ht="18">
      <c r="A537" s="821" t="s">
        <v>395</v>
      </c>
      <c r="B537" s="852" t="s">
        <v>396</v>
      </c>
      <c r="C537" s="827" t="s">
        <v>133</v>
      </c>
      <c r="E537" s="809"/>
    </row>
    <row r="538" spans="1:5" ht="18">
      <c r="A538" s="821" t="s">
        <v>397</v>
      </c>
      <c r="B538" s="852" t="s">
        <v>398</v>
      </c>
      <c r="C538" s="827" t="s">
        <v>133</v>
      </c>
      <c r="E538" s="809"/>
    </row>
    <row r="539" spans="1:5" ht="18">
      <c r="A539" s="821" t="s">
        <v>399</v>
      </c>
      <c r="B539" s="852" t="s">
        <v>400</v>
      </c>
      <c r="C539" s="827" t="s">
        <v>133</v>
      </c>
      <c r="E539" s="809"/>
    </row>
    <row r="540" spans="1:5" ht="18">
      <c r="A540" s="821" t="s">
        <v>401</v>
      </c>
      <c r="B540" s="852" t="s">
        <v>402</v>
      </c>
      <c r="C540" s="827" t="s">
        <v>133</v>
      </c>
      <c r="E540" s="809"/>
    </row>
    <row r="541" spans="1:5" ht="18.75" thickBot="1">
      <c r="A541" s="821" t="s">
        <v>403</v>
      </c>
      <c r="B541" s="855" t="s">
        <v>404</v>
      </c>
      <c r="C541" s="827" t="s">
        <v>133</v>
      </c>
      <c r="E541" s="809"/>
    </row>
    <row r="542" spans="1:5" ht="18">
      <c r="A542" s="821" t="s">
        <v>405</v>
      </c>
      <c r="B542" s="851" t="s">
        <v>406</v>
      </c>
      <c r="C542" s="827" t="s">
        <v>133</v>
      </c>
      <c r="E542" s="809"/>
    </row>
    <row r="543" spans="1:5" ht="18">
      <c r="A543" s="821" t="s">
        <v>407</v>
      </c>
      <c r="B543" s="852" t="s">
        <v>408</v>
      </c>
      <c r="C543" s="827" t="s">
        <v>133</v>
      </c>
      <c r="E543" s="809"/>
    </row>
    <row r="544" spans="1:5" ht="18">
      <c r="A544" s="821" t="s">
        <v>409</v>
      </c>
      <c r="B544" s="852" t="s">
        <v>410</v>
      </c>
      <c r="C544" s="827" t="s">
        <v>133</v>
      </c>
      <c r="E544" s="809"/>
    </row>
    <row r="545" spans="1:5" ht="18">
      <c r="A545" s="821" t="s">
        <v>411</v>
      </c>
      <c r="B545" s="852" t="s">
        <v>412</v>
      </c>
      <c r="C545" s="827" t="s">
        <v>133</v>
      </c>
      <c r="E545" s="809"/>
    </row>
    <row r="546" spans="1:5" ht="18">
      <c r="A546" s="821" t="s">
        <v>413</v>
      </c>
      <c r="B546" s="852" t="s">
        <v>414</v>
      </c>
      <c r="C546" s="827" t="s">
        <v>133</v>
      </c>
      <c r="E546" s="809"/>
    </row>
    <row r="547" spans="1:5" ht="18">
      <c r="A547" s="821" t="s">
        <v>415</v>
      </c>
      <c r="B547" s="852" t="s">
        <v>416</v>
      </c>
      <c r="C547" s="827" t="s">
        <v>133</v>
      </c>
      <c r="E547" s="809"/>
    </row>
    <row r="548" spans="1:5" ht="18">
      <c r="A548" s="821" t="s">
        <v>417</v>
      </c>
      <c r="B548" s="852" t="s">
        <v>418</v>
      </c>
      <c r="C548" s="827" t="s">
        <v>133</v>
      </c>
      <c r="E548" s="809"/>
    </row>
    <row r="549" spans="1:5" ht="18">
      <c r="A549" s="821" t="s">
        <v>419</v>
      </c>
      <c r="B549" s="852" t="s">
        <v>420</v>
      </c>
      <c r="C549" s="827" t="s">
        <v>133</v>
      </c>
      <c r="E549" s="809"/>
    </row>
    <row r="550" spans="1:5" ht="18">
      <c r="A550" s="821" t="s">
        <v>421</v>
      </c>
      <c r="B550" s="853" t="s">
        <v>422</v>
      </c>
      <c r="C550" s="827" t="s">
        <v>133</v>
      </c>
      <c r="E550" s="809"/>
    </row>
    <row r="551" spans="1:5" ht="18">
      <c r="A551" s="821" t="s">
        <v>423</v>
      </c>
      <c r="B551" s="852" t="s">
        <v>424</v>
      </c>
      <c r="C551" s="827" t="s">
        <v>133</v>
      </c>
      <c r="E551" s="809"/>
    </row>
    <row r="552" spans="1:5" ht="18.75" thickBot="1">
      <c r="A552" s="821" t="s">
        <v>425</v>
      </c>
      <c r="B552" s="855" t="s">
        <v>426</v>
      </c>
      <c r="C552" s="827" t="s">
        <v>133</v>
      </c>
      <c r="E552" s="809"/>
    </row>
    <row r="553" spans="1:5" ht="18">
      <c r="A553" s="821" t="s">
        <v>427</v>
      </c>
      <c r="B553" s="851" t="s">
        <v>428</v>
      </c>
      <c r="C553" s="827" t="s">
        <v>133</v>
      </c>
      <c r="E553" s="809"/>
    </row>
    <row r="554" spans="1:5" ht="18">
      <c r="A554" s="821" t="s">
        <v>429</v>
      </c>
      <c r="B554" s="852" t="s">
        <v>430</v>
      </c>
      <c r="C554" s="827" t="s">
        <v>133</v>
      </c>
      <c r="E554" s="809"/>
    </row>
    <row r="555" spans="1:5" ht="18">
      <c r="A555" s="821" t="s">
        <v>431</v>
      </c>
      <c r="B555" s="852" t="s">
        <v>432</v>
      </c>
      <c r="C555" s="827" t="s">
        <v>133</v>
      </c>
      <c r="E555" s="809"/>
    </row>
    <row r="556" spans="1:5" ht="18">
      <c r="A556" s="821" t="s">
        <v>433</v>
      </c>
      <c r="B556" s="852" t="s">
        <v>434</v>
      </c>
      <c r="C556" s="827" t="s">
        <v>133</v>
      </c>
      <c r="E556" s="809"/>
    </row>
    <row r="557" spans="1:5" ht="18">
      <c r="A557" s="821" t="s">
        <v>435</v>
      </c>
      <c r="B557" s="852" t="s">
        <v>436</v>
      </c>
      <c r="C557" s="827" t="s">
        <v>133</v>
      </c>
      <c r="E557" s="809"/>
    </row>
    <row r="558" spans="1:5" ht="18">
      <c r="A558" s="821" t="s">
        <v>437</v>
      </c>
      <c r="B558" s="853" t="s">
        <v>438</v>
      </c>
      <c r="C558" s="827" t="s">
        <v>133</v>
      </c>
      <c r="E558" s="809"/>
    </row>
    <row r="559" spans="1:5" ht="18">
      <c r="A559" s="821" t="s">
        <v>439</v>
      </c>
      <c r="B559" s="852" t="s">
        <v>440</v>
      </c>
      <c r="C559" s="827" t="s">
        <v>133</v>
      </c>
      <c r="E559" s="809"/>
    </row>
    <row r="560" spans="1:5" ht="18">
      <c r="A560" s="821" t="s">
        <v>441</v>
      </c>
      <c r="B560" s="852" t="s">
        <v>442</v>
      </c>
      <c r="C560" s="827" t="s">
        <v>133</v>
      </c>
      <c r="E560" s="809"/>
    </row>
    <row r="561" spans="1:5" ht="18">
      <c r="A561" s="821" t="s">
        <v>443</v>
      </c>
      <c r="B561" s="852" t="s">
        <v>444</v>
      </c>
      <c r="C561" s="827" t="s">
        <v>133</v>
      </c>
      <c r="E561" s="809"/>
    </row>
    <row r="562" spans="1:5" ht="18">
      <c r="A562" s="821" t="s">
        <v>445</v>
      </c>
      <c r="B562" s="852" t="s">
        <v>446</v>
      </c>
      <c r="C562" s="827" t="s">
        <v>133</v>
      </c>
      <c r="E562" s="809"/>
    </row>
    <row r="563" spans="1:5" ht="18">
      <c r="A563" s="821" t="s">
        <v>447</v>
      </c>
      <c r="B563" s="857" t="s">
        <v>448</v>
      </c>
      <c r="C563" s="827" t="s">
        <v>133</v>
      </c>
      <c r="E563" s="809"/>
    </row>
    <row r="564" spans="1:5" ht="18.75" thickBot="1">
      <c r="A564" s="821" t="s">
        <v>1677</v>
      </c>
      <c r="B564" s="855" t="s">
        <v>1678</v>
      </c>
      <c r="C564" s="827" t="s">
        <v>133</v>
      </c>
      <c r="E564" s="809"/>
    </row>
    <row r="565" spans="1:5" ht="18">
      <c r="A565" s="821" t="s">
        <v>449</v>
      </c>
      <c r="B565" s="851" t="s">
        <v>450</v>
      </c>
      <c r="C565" s="827" t="s">
        <v>133</v>
      </c>
      <c r="E565" s="809"/>
    </row>
    <row r="566" spans="1:5" ht="18">
      <c r="A566" s="821" t="s">
        <v>451</v>
      </c>
      <c r="B566" s="852" t="s">
        <v>452</v>
      </c>
      <c r="C566" s="827" t="s">
        <v>133</v>
      </c>
      <c r="E566" s="809"/>
    </row>
    <row r="567" spans="1:5" ht="18">
      <c r="A567" s="821" t="s">
        <v>453</v>
      </c>
      <c r="B567" s="852" t="s">
        <v>454</v>
      </c>
      <c r="C567" s="827" t="s">
        <v>133</v>
      </c>
      <c r="E567" s="809"/>
    </row>
    <row r="568" spans="1:5" ht="18">
      <c r="A568" s="821" t="s">
        <v>455</v>
      </c>
      <c r="B568" s="853" t="s">
        <v>456</v>
      </c>
      <c r="C568" s="827" t="s">
        <v>133</v>
      </c>
      <c r="E568" s="809"/>
    </row>
    <row r="569" spans="1:5" ht="18">
      <c r="A569" s="821" t="s">
        <v>457</v>
      </c>
      <c r="B569" s="852" t="s">
        <v>458</v>
      </c>
      <c r="C569" s="827" t="s">
        <v>133</v>
      </c>
      <c r="E569" s="809"/>
    </row>
    <row r="570" spans="1:5" ht="18.75" thickBot="1">
      <c r="A570" s="821" t="s">
        <v>459</v>
      </c>
      <c r="B570" s="855" t="s">
        <v>460</v>
      </c>
      <c r="C570" s="827" t="s">
        <v>133</v>
      </c>
      <c r="E570" s="809"/>
    </row>
    <row r="571" spans="1:5" ht="18">
      <c r="A571" s="821" t="s">
        <v>461</v>
      </c>
      <c r="B571" s="858" t="s">
        <v>462</v>
      </c>
      <c r="C571" s="827" t="s">
        <v>133</v>
      </c>
      <c r="E571" s="809"/>
    </row>
    <row r="572" spans="1:5" ht="18">
      <c r="A572" s="821" t="s">
        <v>463</v>
      </c>
      <c r="B572" s="852" t="s">
        <v>464</v>
      </c>
      <c r="C572" s="827" t="s">
        <v>133</v>
      </c>
      <c r="E572" s="809"/>
    </row>
    <row r="573" spans="1:5" ht="18">
      <c r="A573" s="821" t="s">
        <v>465</v>
      </c>
      <c r="B573" s="852" t="s">
        <v>466</v>
      </c>
      <c r="C573" s="827" t="s">
        <v>133</v>
      </c>
      <c r="E573" s="809"/>
    </row>
    <row r="574" spans="1:5" ht="18">
      <c r="A574" s="821" t="s">
        <v>467</v>
      </c>
      <c r="B574" s="852" t="s">
        <v>468</v>
      </c>
      <c r="C574" s="827" t="s">
        <v>133</v>
      </c>
      <c r="E574" s="809"/>
    </row>
    <row r="575" spans="1:5" ht="18">
      <c r="A575" s="821" t="s">
        <v>469</v>
      </c>
      <c r="B575" s="852" t="s">
        <v>470</v>
      </c>
      <c r="C575" s="827" t="s">
        <v>133</v>
      </c>
      <c r="E575" s="809"/>
    </row>
    <row r="576" spans="1:5" ht="18">
      <c r="A576" s="821" t="s">
        <v>471</v>
      </c>
      <c r="B576" s="852" t="s">
        <v>472</v>
      </c>
      <c r="C576" s="827" t="s">
        <v>133</v>
      </c>
      <c r="E576" s="809"/>
    </row>
    <row r="577" spans="1:5" ht="18">
      <c r="A577" s="821" t="s">
        <v>473</v>
      </c>
      <c r="B577" s="852" t="s">
        <v>474</v>
      </c>
      <c r="C577" s="827" t="s">
        <v>133</v>
      </c>
      <c r="E577" s="809"/>
    </row>
    <row r="578" spans="1:5" ht="18">
      <c r="A578" s="821" t="s">
        <v>475</v>
      </c>
      <c r="B578" s="853" t="s">
        <v>476</v>
      </c>
      <c r="C578" s="827" t="s">
        <v>133</v>
      </c>
      <c r="E578" s="809"/>
    </row>
    <row r="579" spans="1:5" ht="18">
      <c r="A579" s="821" t="s">
        <v>477</v>
      </c>
      <c r="B579" s="852" t="s">
        <v>478</v>
      </c>
      <c r="C579" s="827" t="s">
        <v>133</v>
      </c>
      <c r="E579" s="809"/>
    </row>
    <row r="580" spans="1:5" ht="18">
      <c r="A580" s="821" t="s">
        <v>479</v>
      </c>
      <c r="B580" s="852" t="s">
        <v>480</v>
      </c>
      <c r="C580" s="827" t="s">
        <v>133</v>
      </c>
      <c r="E580" s="809"/>
    </row>
    <row r="581" spans="1:5" ht="18.75" thickBot="1">
      <c r="A581" s="821" t="s">
        <v>481</v>
      </c>
      <c r="B581" s="855" t="s">
        <v>482</v>
      </c>
      <c r="C581" s="827" t="s">
        <v>133</v>
      </c>
      <c r="E581" s="809"/>
    </row>
    <row r="582" spans="1:5" ht="18">
      <c r="A582" s="821" t="s">
        <v>483</v>
      </c>
      <c r="B582" s="858" t="s">
        <v>484</v>
      </c>
      <c r="C582" s="827" t="s">
        <v>133</v>
      </c>
      <c r="E582" s="809"/>
    </row>
    <row r="583" spans="1:5" ht="18">
      <c r="A583" s="821" t="s">
        <v>485</v>
      </c>
      <c r="B583" s="852" t="s">
        <v>486</v>
      </c>
      <c r="C583" s="827" t="s">
        <v>133</v>
      </c>
      <c r="E583" s="809"/>
    </row>
    <row r="584" spans="1:5" ht="18">
      <c r="A584" s="821" t="s">
        <v>487</v>
      </c>
      <c r="B584" s="852" t="s">
        <v>488</v>
      </c>
      <c r="C584" s="827" t="s">
        <v>133</v>
      </c>
      <c r="E584" s="809"/>
    </row>
    <row r="585" spans="1:5" ht="18">
      <c r="A585" s="821" t="s">
        <v>489</v>
      </c>
      <c r="B585" s="852" t="s">
        <v>490</v>
      </c>
      <c r="C585" s="827" t="s">
        <v>133</v>
      </c>
      <c r="E585" s="809"/>
    </row>
    <row r="586" spans="1:5" ht="18">
      <c r="A586" s="821" t="s">
        <v>491</v>
      </c>
      <c r="B586" s="852" t="s">
        <v>492</v>
      </c>
      <c r="C586" s="827" t="s">
        <v>133</v>
      </c>
      <c r="E586" s="809"/>
    </row>
    <row r="587" spans="1:5" ht="18">
      <c r="A587" s="821" t="s">
        <v>493</v>
      </c>
      <c r="B587" s="852" t="s">
        <v>494</v>
      </c>
      <c r="C587" s="827" t="s">
        <v>133</v>
      </c>
      <c r="E587" s="809"/>
    </row>
    <row r="588" spans="1:5" ht="18">
      <c r="A588" s="821" t="s">
        <v>495</v>
      </c>
      <c r="B588" s="852" t="s">
        <v>496</v>
      </c>
      <c r="C588" s="827" t="s">
        <v>133</v>
      </c>
      <c r="E588" s="809"/>
    </row>
    <row r="589" spans="1:5" ht="18">
      <c r="A589" s="821" t="s">
        <v>497</v>
      </c>
      <c r="B589" s="852" t="s">
        <v>498</v>
      </c>
      <c r="C589" s="827" t="s">
        <v>133</v>
      </c>
      <c r="E589" s="809"/>
    </row>
    <row r="590" spans="1:5" ht="18">
      <c r="A590" s="821" t="s">
        <v>499</v>
      </c>
      <c r="B590" s="853" t="s">
        <v>500</v>
      </c>
      <c r="C590" s="827" t="s">
        <v>133</v>
      </c>
      <c r="E590" s="809"/>
    </row>
    <row r="591" spans="1:5" ht="18">
      <c r="A591" s="821" t="s">
        <v>501</v>
      </c>
      <c r="B591" s="852" t="s">
        <v>502</v>
      </c>
      <c r="C591" s="827" t="s">
        <v>133</v>
      </c>
      <c r="E591" s="809"/>
    </row>
    <row r="592" spans="1:5" ht="18">
      <c r="A592" s="821" t="s">
        <v>503</v>
      </c>
      <c r="B592" s="852" t="s">
        <v>504</v>
      </c>
      <c r="C592" s="827" t="s">
        <v>133</v>
      </c>
      <c r="E592" s="809"/>
    </row>
    <row r="593" spans="1:5" ht="18">
      <c r="A593" s="821" t="s">
        <v>505</v>
      </c>
      <c r="B593" s="852" t="s">
        <v>506</v>
      </c>
      <c r="C593" s="827" t="s">
        <v>133</v>
      </c>
      <c r="E593" s="809"/>
    </row>
    <row r="594" spans="1:5" ht="18">
      <c r="A594" s="821" t="s">
        <v>507</v>
      </c>
      <c r="B594" s="852" t="s">
        <v>508</v>
      </c>
      <c r="C594" s="827" t="s">
        <v>133</v>
      </c>
      <c r="E594" s="809"/>
    </row>
    <row r="595" spans="1:5" ht="18">
      <c r="A595" s="821" t="s">
        <v>509</v>
      </c>
      <c r="B595" s="852" t="s">
        <v>510</v>
      </c>
      <c r="C595" s="827" t="s">
        <v>133</v>
      </c>
      <c r="E595" s="809"/>
    </row>
    <row r="596" spans="1:5" ht="18">
      <c r="A596" s="821" t="s">
        <v>511</v>
      </c>
      <c r="B596" s="852" t="s">
        <v>512</v>
      </c>
      <c r="C596" s="827" t="s">
        <v>133</v>
      </c>
      <c r="E596" s="809"/>
    </row>
    <row r="597" spans="1:5" ht="18">
      <c r="A597" s="821" t="s">
        <v>513</v>
      </c>
      <c r="B597" s="852" t="s">
        <v>514</v>
      </c>
      <c r="C597" s="827" t="s">
        <v>133</v>
      </c>
      <c r="E597" s="809"/>
    </row>
    <row r="598" spans="1:5" ht="18">
      <c r="A598" s="821" t="s">
        <v>515</v>
      </c>
      <c r="B598" s="852" t="s">
        <v>516</v>
      </c>
      <c r="C598" s="827" t="s">
        <v>133</v>
      </c>
      <c r="E598" s="809"/>
    </row>
    <row r="599" spans="1:5" ht="18.75" thickBot="1">
      <c r="A599" s="821" t="s">
        <v>517</v>
      </c>
      <c r="B599" s="859" t="s">
        <v>518</v>
      </c>
      <c r="C599" s="827" t="s">
        <v>133</v>
      </c>
      <c r="E599" s="809"/>
    </row>
    <row r="600" spans="1:5" ht="18.75">
      <c r="A600" s="821" t="s">
        <v>519</v>
      </c>
      <c r="B600" s="851" t="s">
        <v>520</v>
      </c>
      <c r="C600" s="827" t="s">
        <v>133</v>
      </c>
      <c r="E600" s="809"/>
    </row>
    <row r="601" spans="1:5" ht="18.75">
      <c r="A601" s="821" t="s">
        <v>521</v>
      </c>
      <c r="B601" s="852" t="s">
        <v>522</v>
      </c>
      <c r="C601" s="827" t="s">
        <v>133</v>
      </c>
      <c r="E601" s="809"/>
    </row>
    <row r="602" spans="1:5" ht="18.75">
      <c r="A602" s="821" t="s">
        <v>523</v>
      </c>
      <c r="B602" s="852" t="s">
        <v>524</v>
      </c>
      <c r="C602" s="827" t="s">
        <v>133</v>
      </c>
      <c r="E602" s="809"/>
    </row>
    <row r="603" spans="1:5" ht="18.75">
      <c r="A603" s="821" t="s">
        <v>525</v>
      </c>
      <c r="B603" s="852" t="s">
        <v>526</v>
      </c>
      <c r="C603" s="827" t="s">
        <v>133</v>
      </c>
      <c r="E603" s="809"/>
    </row>
    <row r="604" spans="1:5" ht="19.5">
      <c r="A604" s="821" t="s">
        <v>527</v>
      </c>
      <c r="B604" s="853" t="s">
        <v>528</v>
      </c>
      <c r="C604" s="827" t="s">
        <v>133</v>
      </c>
      <c r="E604" s="809"/>
    </row>
    <row r="605" spans="1:5" ht="18.75">
      <c r="A605" s="821" t="s">
        <v>529</v>
      </c>
      <c r="B605" s="852" t="s">
        <v>530</v>
      </c>
      <c r="C605" s="827" t="s">
        <v>133</v>
      </c>
      <c r="E605" s="809"/>
    </row>
    <row r="606" spans="1:5" ht="19.5" thickBot="1">
      <c r="A606" s="821" t="s">
        <v>531</v>
      </c>
      <c r="B606" s="855" t="s">
        <v>532</v>
      </c>
      <c r="C606" s="827" t="s">
        <v>133</v>
      </c>
      <c r="E606" s="809"/>
    </row>
    <row r="607" spans="1:5" ht="18.75">
      <c r="A607" s="821" t="s">
        <v>533</v>
      </c>
      <c r="B607" s="851" t="s">
        <v>534</v>
      </c>
      <c r="C607" s="827" t="s">
        <v>133</v>
      </c>
      <c r="E607" s="809"/>
    </row>
    <row r="608" spans="1:5" ht="18.75">
      <c r="A608" s="821" t="s">
        <v>535</v>
      </c>
      <c r="B608" s="852" t="s">
        <v>1119</v>
      </c>
      <c r="C608" s="827" t="s">
        <v>133</v>
      </c>
      <c r="E608" s="809"/>
    </row>
    <row r="609" spans="1:5" ht="18.75">
      <c r="A609" s="821" t="s">
        <v>536</v>
      </c>
      <c r="B609" s="852" t="s">
        <v>537</v>
      </c>
      <c r="C609" s="827" t="s">
        <v>133</v>
      </c>
      <c r="E609" s="809"/>
    </row>
    <row r="610" spans="1:5" ht="18.75">
      <c r="A610" s="821" t="s">
        <v>538</v>
      </c>
      <c r="B610" s="852" t="s">
        <v>539</v>
      </c>
      <c r="C610" s="827" t="s">
        <v>133</v>
      </c>
      <c r="E610" s="809"/>
    </row>
    <row r="611" spans="1:5" ht="18.75">
      <c r="A611" s="821" t="s">
        <v>540</v>
      </c>
      <c r="B611" s="852" t="s">
        <v>541</v>
      </c>
      <c r="C611" s="827" t="s">
        <v>133</v>
      </c>
      <c r="E611" s="809"/>
    </row>
    <row r="612" spans="1:5" ht="19.5">
      <c r="A612" s="821" t="s">
        <v>542</v>
      </c>
      <c r="B612" s="853" t="s">
        <v>543</v>
      </c>
      <c r="C612" s="827" t="s">
        <v>133</v>
      </c>
      <c r="E612" s="809"/>
    </row>
    <row r="613" spans="1:5" ht="18.75">
      <c r="A613" s="821" t="s">
        <v>544</v>
      </c>
      <c r="B613" s="852" t="s">
        <v>545</v>
      </c>
      <c r="C613" s="827" t="s">
        <v>133</v>
      </c>
      <c r="E613" s="809"/>
    </row>
    <row r="614" spans="1:5" ht="19.5" thickBot="1">
      <c r="A614" s="821" t="s">
        <v>546</v>
      </c>
      <c r="B614" s="855" t="s">
        <v>547</v>
      </c>
      <c r="C614" s="827" t="s">
        <v>133</v>
      </c>
      <c r="E614" s="809"/>
    </row>
    <row r="615" spans="1:5" ht="18.75">
      <c r="A615" s="821" t="s">
        <v>548</v>
      </c>
      <c r="B615" s="851" t="s">
        <v>549</v>
      </c>
      <c r="C615" s="827" t="s">
        <v>133</v>
      </c>
      <c r="E615" s="809"/>
    </row>
    <row r="616" spans="1:5" ht="18.75">
      <c r="A616" s="821" t="s">
        <v>550</v>
      </c>
      <c r="B616" s="852" t="s">
        <v>551</v>
      </c>
      <c r="C616" s="827" t="s">
        <v>133</v>
      </c>
      <c r="E616" s="809"/>
    </row>
    <row r="617" spans="1:5" ht="18.75">
      <c r="A617" s="821" t="s">
        <v>552</v>
      </c>
      <c r="B617" s="852" t="s">
        <v>553</v>
      </c>
      <c r="C617" s="827" t="s">
        <v>133</v>
      </c>
      <c r="E617" s="809"/>
    </row>
    <row r="618" spans="1:5" ht="18.75">
      <c r="A618" s="821" t="s">
        <v>554</v>
      </c>
      <c r="B618" s="852" t="s">
        <v>555</v>
      </c>
      <c r="C618" s="827" t="s">
        <v>133</v>
      </c>
      <c r="E618" s="809"/>
    </row>
    <row r="619" spans="1:5" ht="19.5">
      <c r="A619" s="821" t="s">
        <v>556</v>
      </c>
      <c r="B619" s="853" t="s">
        <v>557</v>
      </c>
      <c r="C619" s="827" t="s">
        <v>133</v>
      </c>
      <c r="E619" s="809"/>
    </row>
    <row r="620" spans="1:5" ht="18.75">
      <c r="A620" s="821" t="s">
        <v>558</v>
      </c>
      <c r="B620" s="852" t="s">
        <v>559</v>
      </c>
      <c r="C620" s="827" t="s">
        <v>133</v>
      </c>
      <c r="E620" s="809"/>
    </row>
    <row r="621" spans="1:5" ht="19.5" thickBot="1">
      <c r="A621" s="821" t="s">
        <v>560</v>
      </c>
      <c r="B621" s="855" t="s">
        <v>561</v>
      </c>
      <c r="C621" s="827" t="s">
        <v>133</v>
      </c>
      <c r="E621" s="809"/>
    </row>
    <row r="622" spans="1:5" ht="18.75">
      <c r="A622" s="821" t="s">
        <v>562</v>
      </c>
      <c r="B622" s="851" t="s">
        <v>563</v>
      </c>
      <c r="C622" s="827" t="s">
        <v>133</v>
      </c>
      <c r="E622" s="809"/>
    </row>
    <row r="623" spans="1:5" ht="18.75">
      <c r="A623" s="821" t="s">
        <v>564</v>
      </c>
      <c r="B623" s="852" t="s">
        <v>565</v>
      </c>
      <c r="C623" s="827" t="s">
        <v>133</v>
      </c>
      <c r="E623" s="809"/>
    </row>
    <row r="624" spans="1:5" ht="19.5">
      <c r="A624" s="821" t="s">
        <v>566</v>
      </c>
      <c r="B624" s="853" t="s">
        <v>567</v>
      </c>
      <c r="C624" s="827" t="s">
        <v>133</v>
      </c>
      <c r="E624" s="809"/>
    </row>
    <row r="625" spans="1:5" ht="19.5" thickBot="1">
      <c r="A625" s="821" t="s">
        <v>568</v>
      </c>
      <c r="B625" s="855" t="s">
        <v>569</v>
      </c>
      <c r="C625" s="827" t="s">
        <v>133</v>
      </c>
      <c r="E625" s="809"/>
    </row>
    <row r="626" spans="1:5" ht="18.75">
      <c r="A626" s="821" t="s">
        <v>570</v>
      </c>
      <c r="B626" s="851" t="s">
        <v>571</v>
      </c>
      <c r="C626" s="827" t="s">
        <v>133</v>
      </c>
      <c r="E626" s="809"/>
    </row>
    <row r="627" spans="1:5" ht="18.75">
      <c r="A627" s="821" t="s">
        <v>572</v>
      </c>
      <c r="B627" s="852" t="s">
        <v>573</v>
      </c>
      <c r="C627" s="827" t="s">
        <v>133</v>
      </c>
      <c r="E627" s="809"/>
    </row>
    <row r="628" spans="1:5" ht="18.75">
      <c r="A628" s="821" t="s">
        <v>574</v>
      </c>
      <c r="B628" s="852" t="s">
        <v>575</v>
      </c>
      <c r="C628" s="827" t="s">
        <v>133</v>
      </c>
      <c r="E628" s="809"/>
    </row>
    <row r="629" spans="1:5" ht="18.75">
      <c r="A629" s="821" t="s">
        <v>576</v>
      </c>
      <c r="B629" s="852" t="s">
        <v>577</v>
      </c>
      <c r="C629" s="827" t="s">
        <v>133</v>
      </c>
      <c r="E629" s="809"/>
    </row>
    <row r="630" spans="1:5" ht="18.75">
      <c r="A630" s="821" t="s">
        <v>578</v>
      </c>
      <c r="B630" s="852" t="s">
        <v>579</v>
      </c>
      <c r="C630" s="827" t="s">
        <v>133</v>
      </c>
      <c r="E630" s="809"/>
    </row>
    <row r="631" spans="1:5" ht="18.75">
      <c r="A631" s="821" t="s">
        <v>580</v>
      </c>
      <c r="B631" s="852" t="s">
        <v>581</v>
      </c>
      <c r="C631" s="827" t="s">
        <v>133</v>
      </c>
      <c r="E631" s="809"/>
    </row>
    <row r="632" spans="1:5" ht="18.75">
      <c r="A632" s="821" t="s">
        <v>582</v>
      </c>
      <c r="B632" s="852" t="s">
        <v>583</v>
      </c>
      <c r="C632" s="827" t="s">
        <v>133</v>
      </c>
      <c r="E632" s="809"/>
    </row>
    <row r="633" spans="1:5" ht="18.75">
      <c r="A633" s="821" t="s">
        <v>584</v>
      </c>
      <c r="B633" s="852" t="s">
        <v>585</v>
      </c>
      <c r="C633" s="827" t="s">
        <v>133</v>
      </c>
      <c r="E633" s="809"/>
    </row>
    <row r="634" spans="1:5" ht="19.5">
      <c r="A634" s="821" t="s">
        <v>586</v>
      </c>
      <c r="B634" s="853" t="s">
        <v>587</v>
      </c>
      <c r="C634" s="827" t="s">
        <v>133</v>
      </c>
      <c r="E634" s="809"/>
    </row>
    <row r="635" spans="1:5" ht="19.5" thickBot="1">
      <c r="A635" s="821" t="s">
        <v>588</v>
      </c>
      <c r="B635" s="855" t="s">
        <v>589</v>
      </c>
      <c r="C635" s="827" t="s">
        <v>133</v>
      </c>
      <c r="E635" s="809"/>
    </row>
    <row r="636" spans="1:5" ht="18.75">
      <c r="A636" s="821" t="s">
        <v>590</v>
      </c>
      <c r="B636" s="851" t="s">
        <v>591</v>
      </c>
      <c r="C636" s="827" t="s">
        <v>133</v>
      </c>
      <c r="E636" s="809"/>
    </row>
    <row r="637" spans="1:5" ht="18.75">
      <c r="A637" s="821" t="s">
        <v>592</v>
      </c>
      <c r="B637" s="852" t="s">
        <v>593</v>
      </c>
      <c r="C637" s="827" t="s">
        <v>133</v>
      </c>
      <c r="E637" s="809"/>
    </row>
    <row r="638" spans="1:5" ht="18.75">
      <c r="A638" s="821" t="s">
        <v>594</v>
      </c>
      <c r="B638" s="852" t="s">
        <v>595</v>
      </c>
      <c r="C638" s="827" t="s">
        <v>133</v>
      </c>
      <c r="E638" s="809"/>
    </row>
    <row r="639" spans="1:5" ht="18.75">
      <c r="A639" s="821" t="s">
        <v>596</v>
      </c>
      <c r="B639" s="852" t="s">
        <v>597</v>
      </c>
      <c r="C639" s="827" t="s">
        <v>133</v>
      </c>
      <c r="E639" s="809"/>
    </row>
    <row r="640" spans="1:5" ht="18.75">
      <c r="A640" s="821" t="s">
        <v>598</v>
      </c>
      <c r="B640" s="852" t="s">
        <v>599</v>
      </c>
      <c r="C640" s="827" t="s">
        <v>133</v>
      </c>
      <c r="E640" s="809"/>
    </row>
    <row r="641" spans="1:5" ht="18.75">
      <c r="A641" s="821" t="s">
        <v>600</v>
      </c>
      <c r="B641" s="852" t="s">
        <v>601</v>
      </c>
      <c r="C641" s="827" t="s">
        <v>133</v>
      </c>
      <c r="E641" s="809"/>
    </row>
    <row r="642" spans="1:5" ht="18.75">
      <c r="A642" s="821" t="s">
        <v>602</v>
      </c>
      <c r="B642" s="852" t="s">
        <v>603</v>
      </c>
      <c r="C642" s="827" t="s">
        <v>133</v>
      </c>
      <c r="E642" s="809"/>
    </row>
    <row r="643" spans="1:5" ht="18.75">
      <c r="A643" s="821" t="s">
        <v>604</v>
      </c>
      <c r="B643" s="852" t="s">
        <v>605</v>
      </c>
      <c r="C643" s="827" t="s">
        <v>133</v>
      </c>
      <c r="E643" s="809"/>
    </row>
    <row r="644" spans="1:5" ht="18.75">
      <c r="A644" s="821" t="s">
        <v>606</v>
      </c>
      <c r="B644" s="852" t="s">
        <v>1376</v>
      </c>
      <c r="C644" s="827" t="s">
        <v>133</v>
      </c>
      <c r="E644" s="809"/>
    </row>
    <row r="645" spans="1:5" ht="18.75">
      <c r="A645" s="821" t="s">
        <v>1377</v>
      </c>
      <c r="B645" s="852" t="s">
        <v>1378</v>
      </c>
      <c r="C645" s="827" t="s">
        <v>133</v>
      </c>
      <c r="E645" s="809"/>
    </row>
    <row r="646" spans="1:5" ht="18.75">
      <c r="A646" s="821" t="s">
        <v>1379</v>
      </c>
      <c r="B646" s="852" t="s">
        <v>1380</v>
      </c>
      <c r="C646" s="827" t="s">
        <v>133</v>
      </c>
      <c r="E646" s="809"/>
    </row>
    <row r="647" spans="1:5" ht="18.75">
      <c r="A647" s="821" t="s">
        <v>1381</v>
      </c>
      <c r="B647" s="852" t="s">
        <v>1382</v>
      </c>
      <c r="C647" s="827" t="s">
        <v>133</v>
      </c>
      <c r="E647" s="809"/>
    </row>
    <row r="648" spans="1:5" ht="18.75">
      <c r="A648" s="821" t="s">
        <v>1383</v>
      </c>
      <c r="B648" s="852" t="s">
        <v>1384</v>
      </c>
      <c r="C648" s="827" t="s">
        <v>133</v>
      </c>
      <c r="E648" s="809"/>
    </row>
    <row r="649" spans="1:5" ht="18.75">
      <c r="A649" s="821" t="s">
        <v>1385</v>
      </c>
      <c r="B649" s="852" t="s">
        <v>1386</v>
      </c>
      <c r="C649" s="827" t="s">
        <v>133</v>
      </c>
      <c r="E649" s="809"/>
    </row>
    <row r="650" spans="1:5" ht="18.75">
      <c r="A650" s="821" t="s">
        <v>1387</v>
      </c>
      <c r="B650" s="852" t="s">
        <v>1388</v>
      </c>
      <c r="C650" s="827" t="s">
        <v>133</v>
      </c>
      <c r="E650" s="809"/>
    </row>
    <row r="651" spans="1:5" ht="18.75">
      <c r="A651" s="821" t="s">
        <v>1389</v>
      </c>
      <c r="B651" s="852" t="s">
        <v>1390</v>
      </c>
      <c r="C651" s="827" t="s">
        <v>133</v>
      </c>
      <c r="E651" s="809"/>
    </row>
    <row r="652" spans="1:5" ht="18.75">
      <c r="A652" s="821" t="s">
        <v>1391</v>
      </c>
      <c r="B652" s="852" t="s">
        <v>1392</v>
      </c>
      <c r="C652" s="827" t="s">
        <v>133</v>
      </c>
      <c r="E652" s="809"/>
    </row>
    <row r="653" spans="1:5" ht="18.75">
      <c r="A653" s="821" t="s">
        <v>1393</v>
      </c>
      <c r="B653" s="852" t="s">
        <v>1394</v>
      </c>
      <c r="C653" s="827" t="s">
        <v>133</v>
      </c>
      <c r="E653" s="809"/>
    </row>
    <row r="654" spans="1:5" ht="18.75">
      <c r="A654" s="821" t="s">
        <v>1395</v>
      </c>
      <c r="B654" s="852" t="s">
        <v>1396</v>
      </c>
      <c r="C654" s="827" t="s">
        <v>133</v>
      </c>
      <c r="E654" s="809"/>
    </row>
    <row r="655" spans="1:5" ht="18.75">
      <c r="A655" s="821" t="s">
        <v>1397</v>
      </c>
      <c r="B655" s="852" t="s">
        <v>1398</v>
      </c>
      <c r="C655" s="827" t="s">
        <v>133</v>
      </c>
      <c r="E655" s="809"/>
    </row>
    <row r="656" spans="1:5" ht="18.75">
      <c r="A656" s="821" t="s">
        <v>1399</v>
      </c>
      <c r="B656" s="852" t="s">
        <v>1400</v>
      </c>
      <c r="C656" s="827" t="s">
        <v>133</v>
      </c>
      <c r="E656" s="809"/>
    </row>
    <row r="657" spans="1:5" ht="18.75">
      <c r="A657" s="821" t="s">
        <v>1401</v>
      </c>
      <c r="B657" s="852" t="s">
        <v>1402</v>
      </c>
      <c r="C657" s="827" t="s">
        <v>133</v>
      </c>
      <c r="E657" s="809"/>
    </row>
    <row r="658" spans="1:5" ht="18.75">
      <c r="A658" s="821" t="s">
        <v>1403</v>
      </c>
      <c r="B658" s="852" t="s">
        <v>1404</v>
      </c>
      <c r="C658" s="827" t="s">
        <v>133</v>
      </c>
      <c r="E658" s="809"/>
    </row>
    <row r="659" spans="1:5" ht="18.75">
      <c r="A659" s="821" t="s">
        <v>1405</v>
      </c>
      <c r="B659" s="852" t="s">
        <v>1406</v>
      </c>
      <c r="C659" s="827" t="s">
        <v>133</v>
      </c>
      <c r="E659" s="809"/>
    </row>
    <row r="660" spans="1:5" ht="20.25" thickBot="1">
      <c r="A660" s="821" t="s">
        <v>1407</v>
      </c>
      <c r="B660" s="860" t="s">
        <v>1408</v>
      </c>
      <c r="C660" s="827" t="s">
        <v>133</v>
      </c>
      <c r="E660" s="809"/>
    </row>
    <row r="661" spans="1:5" ht="18.75">
      <c r="A661" s="821" t="s">
        <v>1409</v>
      </c>
      <c r="B661" s="851" t="s">
        <v>1410</v>
      </c>
      <c r="C661" s="827" t="s">
        <v>133</v>
      </c>
      <c r="E661" s="809"/>
    </row>
    <row r="662" spans="1:5" ht="18.75">
      <c r="A662" s="821" t="s">
        <v>1411</v>
      </c>
      <c r="B662" s="852" t="s">
        <v>1412</v>
      </c>
      <c r="C662" s="827" t="s">
        <v>133</v>
      </c>
      <c r="E662" s="809"/>
    </row>
    <row r="663" spans="1:5" ht="18.75">
      <c r="A663" s="821" t="s">
        <v>1413</v>
      </c>
      <c r="B663" s="852" t="s">
        <v>1414</v>
      </c>
      <c r="C663" s="827" t="s">
        <v>133</v>
      </c>
      <c r="E663" s="809"/>
    </row>
    <row r="664" spans="1:5" ht="18.75">
      <c r="A664" s="821" t="s">
        <v>1254</v>
      </c>
      <c r="B664" s="852" t="s">
        <v>1255</v>
      </c>
      <c r="C664" s="827" t="s">
        <v>133</v>
      </c>
      <c r="E664" s="809"/>
    </row>
    <row r="665" spans="1:5" ht="18.75">
      <c r="A665" s="821" t="s">
        <v>1256</v>
      </c>
      <c r="B665" s="852" t="s">
        <v>1257</v>
      </c>
      <c r="C665" s="827" t="s">
        <v>133</v>
      </c>
      <c r="E665" s="809"/>
    </row>
    <row r="666" spans="1:5" ht="18.75">
      <c r="A666" s="821" t="s">
        <v>1258</v>
      </c>
      <c r="B666" s="852" t="s">
        <v>1259</v>
      </c>
      <c r="C666" s="827" t="s">
        <v>133</v>
      </c>
      <c r="E666" s="809"/>
    </row>
    <row r="667" spans="1:5" ht="18.75">
      <c r="A667" s="821" t="s">
        <v>1260</v>
      </c>
      <c r="B667" s="852" t="s">
        <v>1261</v>
      </c>
      <c r="C667" s="827" t="s">
        <v>133</v>
      </c>
      <c r="E667" s="809"/>
    </row>
    <row r="668" spans="1:5" ht="18.75">
      <c r="A668" s="821" t="s">
        <v>1262</v>
      </c>
      <c r="B668" s="852" t="s">
        <v>1263</v>
      </c>
      <c r="C668" s="827" t="s">
        <v>133</v>
      </c>
      <c r="E668" s="809"/>
    </row>
    <row r="669" spans="1:5" ht="18.75">
      <c r="A669" s="821" t="s">
        <v>1264</v>
      </c>
      <c r="B669" s="852" t="s">
        <v>1265</v>
      </c>
      <c r="C669" s="827" t="s">
        <v>133</v>
      </c>
      <c r="E669" s="809"/>
    </row>
    <row r="670" spans="1:5" ht="18.75">
      <c r="A670" s="821" t="s">
        <v>1266</v>
      </c>
      <c r="B670" s="852" t="s">
        <v>1267</v>
      </c>
      <c r="C670" s="827" t="s">
        <v>133</v>
      </c>
      <c r="E670" s="809"/>
    </row>
    <row r="671" spans="1:5" ht="18.75">
      <c r="A671" s="821" t="s">
        <v>1268</v>
      </c>
      <c r="B671" s="852" t="s">
        <v>1269</v>
      </c>
      <c r="C671" s="827" t="s">
        <v>133</v>
      </c>
      <c r="E671" s="809"/>
    </row>
    <row r="672" spans="1:5" ht="18.75">
      <c r="A672" s="821" t="s">
        <v>1270</v>
      </c>
      <c r="B672" s="852" t="s">
        <v>1271</v>
      </c>
      <c r="C672" s="827" t="s">
        <v>133</v>
      </c>
      <c r="E672" s="809"/>
    </row>
    <row r="673" spans="1:5" ht="18.75">
      <c r="A673" s="821" t="s">
        <v>1272</v>
      </c>
      <c r="B673" s="852" t="s">
        <v>1273</v>
      </c>
      <c r="C673" s="827" t="s">
        <v>133</v>
      </c>
      <c r="E673" s="809"/>
    </row>
    <row r="674" spans="1:5" ht="18.75">
      <c r="A674" s="821" t="s">
        <v>1274</v>
      </c>
      <c r="B674" s="852" t="s">
        <v>1275</v>
      </c>
      <c r="C674" s="827" t="s">
        <v>133</v>
      </c>
      <c r="E674" s="809"/>
    </row>
    <row r="675" spans="1:5" ht="18.75">
      <c r="A675" s="821" t="s">
        <v>1276</v>
      </c>
      <c r="B675" s="852" t="s">
        <v>1277</v>
      </c>
      <c r="C675" s="827" t="s">
        <v>133</v>
      </c>
      <c r="E675" s="809"/>
    </row>
    <row r="676" spans="1:5" ht="18.75">
      <c r="A676" s="821" t="s">
        <v>1278</v>
      </c>
      <c r="B676" s="852" t="s">
        <v>1279</v>
      </c>
      <c r="C676" s="827" t="s">
        <v>133</v>
      </c>
      <c r="E676" s="809"/>
    </row>
    <row r="677" spans="1:5" ht="18.75">
      <c r="A677" s="821" t="s">
        <v>1280</v>
      </c>
      <c r="B677" s="852" t="s">
        <v>1281</v>
      </c>
      <c r="C677" s="827" t="s">
        <v>133</v>
      </c>
      <c r="E677" s="809"/>
    </row>
    <row r="678" spans="1:5" ht="18.75">
      <c r="A678" s="821" t="s">
        <v>1282</v>
      </c>
      <c r="B678" s="852" t="s">
        <v>1283</v>
      </c>
      <c r="C678" s="827" t="s">
        <v>133</v>
      </c>
      <c r="E678" s="809"/>
    </row>
    <row r="679" spans="1:5" ht="18.75">
      <c r="A679" s="821" t="s">
        <v>1284</v>
      </c>
      <c r="B679" s="852" t="s">
        <v>1285</v>
      </c>
      <c r="C679" s="827" t="s">
        <v>133</v>
      </c>
      <c r="E679" s="809"/>
    </row>
    <row r="680" spans="1:5" ht="18.75">
      <c r="A680" s="821" t="s">
        <v>1286</v>
      </c>
      <c r="B680" s="852" t="s">
        <v>1287</v>
      </c>
      <c r="C680" s="827" t="s">
        <v>133</v>
      </c>
      <c r="E680" s="809"/>
    </row>
    <row r="681" spans="1:5" ht="18.75">
      <c r="A681" s="821" t="s">
        <v>1288</v>
      </c>
      <c r="B681" s="852" t="s">
        <v>1289</v>
      </c>
      <c r="C681" s="827" t="s">
        <v>133</v>
      </c>
      <c r="E681" s="809"/>
    </row>
    <row r="682" spans="1:5" ht="19.5" thickBot="1">
      <c r="A682" s="821" t="s">
        <v>1290</v>
      </c>
      <c r="B682" s="855" t="s">
        <v>1291</v>
      </c>
      <c r="C682" s="827" t="s">
        <v>133</v>
      </c>
      <c r="E682" s="809"/>
    </row>
    <row r="683" spans="1:5" ht="18.75">
      <c r="A683" s="821" t="s">
        <v>1292</v>
      </c>
      <c r="B683" s="851" t="s">
        <v>1293</v>
      </c>
      <c r="C683" s="827" t="s">
        <v>133</v>
      </c>
      <c r="E683" s="809"/>
    </row>
    <row r="684" spans="1:5" ht="18.75">
      <c r="A684" s="821" t="s">
        <v>1294</v>
      </c>
      <c r="B684" s="852" t="s">
        <v>1295</v>
      </c>
      <c r="C684" s="827" t="s">
        <v>133</v>
      </c>
      <c r="E684" s="809"/>
    </row>
    <row r="685" spans="1:5" ht="18.75">
      <c r="A685" s="821" t="s">
        <v>1296</v>
      </c>
      <c r="B685" s="852" t="s">
        <v>1297</v>
      </c>
      <c r="C685" s="827" t="s">
        <v>133</v>
      </c>
      <c r="E685" s="809"/>
    </row>
    <row r="686" spans="1:5" ht="18.75">
      <c r="A686" s="821" t="s">
        <v>1298</v>
      </c>
      <c r="B686" s="852" t="s">
        <v>1299</v>
      </c>
      <c r="C686" s="827" t="s">
        <v>133</v>
      </c>
      <c r="E686" s="809"/>
    </row>
    <row r="687" spans="1:5" ht="18.75">
      <c r="A687" s="821" t="s">
        <v>1300</v>
      </c>
      <c r="B687" s="852" t="s">
        <v>1301</v>
      </c>
      <c r="C687" s="827" t="s">
        <v>133</v>
      </c>
      <c r="E687" s="809"/>
    </row>
    <row r="688" spans="1:3" ht="18.75">
      <c r="A688" s="821" t="s">
        <v>1302</v>
      </c>
      <c r="B688" s="852" t="s">
        <v>1303</v>
      </c>
      <c r="C688" s="827" t="s">
        <v>133</v>
      </c>
    </row>
    <row r="689" spans="1:3" ht="18.75">
      <c r="A689" s="821" t="s">
        <v>1304</v>
      </c>
      <c r="B689" s="852" t="s">
        <v>1305</v>
      </c>
      <c r="C689" s="827" t="s">
        <v>133</v>
      </c>
    </row>
    <row r="690" spans="1:3" ht="18.75">
      <c r="A690" s="821" t="s">
        <v>1306</v>
      </c>
      <c r="B690" s="852" t="s">
        <v>1307</v>
      </c>
      <c r="C690" s="827" t="s">
        <v>133</v>
      </c>
    </row>
    <row r="691" spans="1:3" ht="18.75">
      <c r="A691" s="821" t="s">
        <v>1308</v>
      </c>
      <c r="B691" s="852" t="s">
        <v>1309</v>
      </c>
      <c r="C691" s="827" t="s">
        <v>133</v>
      </c>
    </row>
    <row r="692" spans="1:3" ht="19.5">
      <c r="A692" s="821" t="s">
        <v>1310</v>
      </c>
      <c r="B692" s="853" t="s">
        <v>1311</v>
      </c>
      <c r="C692" s="827" t="s">
        <v>133</v>
      </c>
    </row>
    <row r="693" spans="1:3" ht="19.5" thickBot="1">
      <c r="A693" s="821" t="s">
        <v>1312</v>
      </c>
      <c r="B693" s="855" t="s">
        <v>1313</v>
      </c>
      <c r="C693" s="827" t="s">
        <v>133</v>
      </c>
    </row>
    <row r="694" spans="1:3" ht="18.75">
      <c r="A694" s="821" t="s">
        <v>1314</v>
      </c>
      <c r="B694" s="851" t="s">
        <v>1315</v>
      </c>
      <c r="C694" s="827" t="s">
        <v>133</v>
      </c>
    </row>
    <row r="695" spans="1:3" ht="18.75">
      <c r="A695" s="821" t="s">
        <v>1316</v>
      </c>
      <c r="B695" s="852" t="s">
        <v>1317</v>
      </c>
      <c r="C695" s="827" t="s">
        <v>133</v>
      </c>
    </row>
    <row r="696" spans="1:3" ht="18.75">
      <c r="A696" s="821" t="s">
        <v>1318</v>
      </c>
      <c r="B696" s="852" t="s">
        <v>1319</v>
      </c>
      <c r="C696" s="827" t="s">
        <v>133</v>
      </c>
    </row>
    <row r="697" spans="1:3" ht="18.75">
      <c r="A697" s="821" t="s">
        <v>1320</v>
      </c>
      <c r="B697" s="852" t="s">
        <v>1321</v>
      </c>
      <c r="C697" s="827" t="s">
        <v>133</v>
      </c>
    </row>
    <row r="698" spans="1:3" ht="20.25" thickBot="1">
      <c r="A698" s="821" t="s">
        <v>1322</v>
      </c>
      <c r="B698" s="860" t="s">
        <v>1323</v>
      </c>
      <c r="C698" s="827" t="s">
        <v>133</v>
      </c>
    </row>
    <row r="699" spans="1:3" ht="18.75">
      <c r="A699" s="821" t="s">
        <v>1324</v>
      </c>
      <c r="B699" s="851" t="s">
        <v>1325</v>
      </c>
      <c r="C699" s="827" t="s">
        <v>133</v>
      </c>
    </row>
    <row r="700" spans="1:3" ht="18.75">
      <c r="A700" s="821" t="s">
        <v>1326</v>
      </c>
      <c r="B700" s="852" t="s">
        <v>1327</v>
      </c>
      <c r="C700" s="827" t="s">
        <v>133</v>
      </c>
    </row>
    <row r="701" spans="1:3" ht="18.75">
      <c r="A701" s="821" t="s">
        <v>1328</v>
      </c>
      <c r="B701" s="852" t="s">
        <v>1329</v>
      </c>
      <c r="C701" s="827" t="s">
        <v>133</v>
      </c>
    </row>
    <row r="702" spans="1:3" ht="18.75">
      <c r="A702" s="821" t="s">
        <v>1330</v>
      </c>
      <c r="B702" s="852" t="s">
        <v>1331</v>
      </c>
      <c r="C702" s="827" t="s">
        <v>133</v>
      </c>
    </row>
    <row r="703" spans="1:3" ht="18.75">
      <c r="A703" s="821" t="s">
        <v>1332</v>
      </c>
      <c r="B703" s="852" t="s">
        <v>1333</v>
      </c>
      <c r="C703" s="827" t="s">
        <v>133</v>
      </c>
    </row>
    <row r="704" spans="1:3" ht="18.75">
      <c r="A704" s="821" t="s">
        <v>1334</v>
      </c>
      <c r="B704" s="852" t="s">
        <v>1335</v>
      </c>
      <c r="C704" s="827" t="s">
        <v>133</v>
      </c>
    </row>
    <row r="705" spans="1:3" ht="18.75">
      <c r="A705" s="821" t="s">
        <v>1336</v>
      </c>
      <c r="B705" s="852" t="s">
        <v>1337</v>
      </c>
      <c r="C705" s="827" t="s">
        <v>133</v>
      </c>
    </row>
    <row r="706" spans="1:3" ht="18.75">
      <c r="A706" s="821" t="s">
        <v>1338</v>
      </c>
      <c r="B706" s="852" t="s">
        <v>1339</v>
      </c>
      <c r="C706" s="827" t="s">
        <v>133</v>
      </c>
    </row>
    <row r="707" spans="1:3" ht="18.75">
      <c r="A707" s="821" t="s">
        <v>1340</v>
      </c>
      <c r="B707" s="852" t="s">
        <v>1341</v>
      </c>
      <c r="C707" s="827" t="s">
        <v>133</v>
      </c>
    </row>
    <row r="708" spans="1:3" ht="18.75">
      <c r="A708" s="821" t="s">
        <v>1342</v>
      </c>
      <c r="B708" s="852" t="s">
        <v>1343</v>
      </c>
      <c r="C708" s="827" t="s">
        <v>133</v>
      </c>
    </row>
    <row r="709" spans="1:3" ht="20.25" thickBot="1">
      <c r="A709" s="821" t="s">
        <v>1344</v>
      </c>
      <c r="B709" s="860" t="s">
        <v>1345</v>
      </c>
      <c r="C709" s="827" t="s">
        <v>133</v>
      </c>
    </row>
    <row r="710" spans="1:3" ht="18.75">
      <c r="A710" s="821" t="s">
        <v>1346</v>
      </c>
      <c r="B710" s="851" t="s">
        <v>1347</v>
      </c>
      <c r="C710" s="827" t="s">
        <v>133</v>
      </c>
    </row>
    <row r="711" spans="1:3" ht="18.75">
      <c r="A711" s="821" t="s">
        <v>1348</v>
      </c>
      <c r="B711" s="852" t="s">
        <v>1349</v>
      </c>
      <c r="C711" s="827" t="s">
        <v>133</v>
      </c>
    </row>
    <row r="712" spans="1:3" ht="18.75">
      <c r="A712" s="821" t="s">
        <v>1350</v>
      </c>
      <c r="B712" s="852" t="s">
        <v>1351</v>
      </c>
      <c r="C712" s="827" t="s">
        <v>133</v>
      </c>
    </row>
    <row r="713" spans="1:3" ht="18.75">
      <c r="A713" s="821" t="s">
        <v>1352</v>
      </c>
      <c r="B713" s="852" t="s">
        <v>1353</v>
      </c>
      <c r="C713" s="827" t="s">
        <v>133</v>
      </c>
    </row>
    <row r="714" spans="1:3" ht="18.75">
      <c r="A714" s="821" t="s">
        <v>1354</v>
      </c>
      <c r="B714" s="852" t="s">
        <v>1355</v>
      </c>
      <c r="C714" s="827" t="s">
        <v>133</v>
      </c>
    </row>
    <row r="715" spans="1:3" ht="18.75">
      <c r="A715" s="821" t="s">
        <v>1356</v>
      </c>
      <c r="B715" s="852" t="s">
        <v>1357</v>
      </c>
      <c r="C715" s="827" t="s">
        <v>133</v>
      </c>
    </row>
    <row r="716" spans="1:3" ht="18.75">
      <c r="A716" s="821" t="s">
        <v>1358</v>
      </c>
      <c r="B716" s="852" t="s">
        <v>1359</v>
      </c>
      <c r="C716" s="827" t="s">
        <v>133</v>
      </c>
    </row>
    <row r="717" spans="1:3" ht="18.75">
      <c r="A717" s="821" t="s">
        <v>1360</v>
      </c>
      <c r="B717" s="852" t="s">
        <v>1361</v>
      </c>
      <c r="C717" s="827" t="s">
        <v>133</v>
      </c>
    </row>
    <row r="718" spans="1:3" ht="18.75">
      <c r="A718" s="821" t="s">
        <v>1362</v>
      </c>
      <c r="B718" s="852" t="s">
        <v>1363</v>
      </c>
      <c r="C718" s="827" t="s">
        <v>133</v>
      </c>
    </row>
    <row r="719" spans="1:3" ht="20.25" thickBot="1">
      <c r="A719" s="821" t="s">
        <v>1364</v>
      </c>
      <c r="B719" s="860" t="s">
        <v>1365</v>
      </c>
      <c r="C719" s="827" t="s">
        <v>133</v>
      </c>
    </row>
    <row r="720" spans="1:3" ht="18.75">
      <c r="A720" s="821" t="s">
        <v>1366</v>
      </c>
      <c r="B720" s="851" t="s">
        <v>1367</v>
      </c>
      <c r="C720" s="827" t="s">
        <v>133</v>
      </c>
    </row>
    <row r="721" spans="1:3" ht="18.75">
      <c r="A721" s="821" t="s">
        <v>1368</v>
      </c>
      <c r="B721" s="852" t="s">
        <v>1369</v>
      </c>
      <c r="C721" s="827" t="s">
        <v>133</v>
      </c>
    </row>
    <row r="722" spans="1:3" ht="18.75">
      <c r="A722" s="821" t="s">
        <v>1370</v>
      </c>
      <c r="B722" s="852" t="s">
        <v>1371</v>
      </c>
      <c r="C722" s="827" t="s">
        <v>133</v>
      </c>
    </row>
    <row r="723" spans="1:3" ht="18.75">
      <c r="A723" s="821" t="s">
        <v>1372</v>
      </c>
      <c r="B723" s="852" t="s">
        <v>1373</v>
      </c>
      <c r="C723" s="827" t="s">
        <v>133</v>
      </c>
    </row>
    <row r="724" spans="1:3" ht="20.25" thickBot="1">
      <c r="A724" s="821" t="s">
        <v>1374</v>
      </c>
      <c r="B724" s="860" t="s">
        <v>1375</v>
      </c>
      <c r="C724" s="827" t="s">
        <v>133</v>
      </c>
    </row>
    <row r="725" spans="1:3" ht="19.5">
      <c r="A725" s="861"/>
      <c r="B725" s="862"/>
      <c r="C725" s="827"/>
    </row>
    <row r="726" spans="1:3" ht="14.25">
      <c r="A726" s="863" t="s">
        <v>1449</v>
      </c>
      <c r="B726" s="864" t="s">
        <v>1448</v>
      </c>
      <c r="C726" s="865" t="s">
        <v>1449</v>
      </c>
    </row>
    <row r="727" spans="1:3" ht="14.25">
      <c r="A727" s="866"/>
      <c r="B727" s="867">
        <v>44592</v>
      </c>
      <c r="C727" s="866" t="s">
        <v>1884</v>
      </c>
    </row>
    <row r="728" spans="1:3" ht="14.25">
      <c r="A728" s="866"/>
      <c r="B728" s="867">
        <v>44620</v>
      </c>
      <c r="C728" s="866" t="s">
        <v>1885</v>
      </c>
    </row>
    <row r="729" spans="1:3" ht="14.25">
      <c r="A729" s="866"/>
      <c r="B729" s="867">
        <v>44651</v>
      </c>
      <c r="C729" s="866" t="s">
        <v>1886</v>
      </c>
    </row>
    <row r="730" spans="1:3" ht="14.25">
      <c r="A730" s="866"/>
      <c r="B730" s="867">
        <v>44681</v>
      </c>
      <c r="C730" s="866" t="s">
        <v>1887</v>
      </c>
    </row>
    <row r="731" spans="1:3" ht="14.25">
      <c r="A731" s="866"/>
      <c r="B731" s="867">
        <v>44712</v>
      </c>
      <c r="C731" s="866" t="s">
        <v>1888</v>
      </c>
    </row>
    <row r="732" spans="1:3" ht="14.25">
      <c r="A732" s="866"/>
      <c r="B732" s="867">
        <v>44742</v>
      </c>
      <c r="C732" s="866" t="s">
        <v>1889</v>
      </c>
    </row>
    <row r="733" spans="1:3" ht="14.25">
      <c r="A733" s="866"/>
      <c r="B733" s="867">
        <v>44773</v>
      </c>
      <c r="C733" s="866" t="s">
        <v>1890</v>
      </c>
    </row>
    <row r="734" spans="1:3" ht="14.25">
      <c r="A734" s="866"/>
      <c r="B734" s="867">
        <v>44804</v>
      </c>
      <c r="C734" s="866" t="s">
        <v>1891</v>
      </c>
    </row>
    <row r="735" spans="1:3" ht="14.25">
      <c r="A735" s="866"/>
      <c r="B735" s="867">
        <v>44834</v>
      </c>
      <c r="C735" s="866" t="s">
        <v>1892</v>
      </c>
    </row>
    <row r="736" spans="1:3" ht="14.25">
      <c r="A736" s="866"/>
      <c r="B736" s="867">
        <v>44865</v>
      </c>
      <c r="C736" s="866" t="s">
        <v>1893</v>
      </c>
    </row>
    <row r="737" spans="1:3" ht="14.25">
      <c r="A737" s="866"/>
      <c r="B737" s="867">
        <v>44895</v>
      </c>
      <c r="C737" s="866" t="s">
        <v>1894</v>
      </c>
    </row>
    <row r="738" spans="1:3" ht="14.25">
      <c r="A738" s="866"/>
      <c r="B738" s="867">
        <v>44926</v>
      </c>
      <c r="C738" s="866" t="s">
        <v>1895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Lenovo 1</cp:lastModifiedBy>
  <cp:lastPrinted>2018-01-10T12:07:05Z</cp:lastPrinted>
  <dcterms:created xsi:type="dcterms:W3CDTF">1997-12-10T11:54:07Z</dcterms:created>
  <dcterms:modified xsi:type="dcterms:W3CDTF">2022-04-21T13:39:27Z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