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5" windowWidth="9690" windowHeight="11760" activeTab="0"/>
  </bookViews>
  <sheets>
    <sheet name="Лист1" sheetId="1" r:id="rId1"/>
  </sheets>
  <definedNames>
    <definedName name="_xlnm.Print_Area" localSheetId="0">'Лист1'!$A$1:$F$112</definedName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<sst xmlns="http://schemas.openxmlformats.org/spreadsheetml/2006/main" count="208" uniqueCount="116">
  <si>
    <t>№</t>
  </si>
  <si>
    <t>Наименования вид на СМР</t>
  </si>
  <si>
    <t>Ед.мярка</t>
  </si>
  <si>
    <t>м2</t>
  </si>
  <si>
    <t>Количество</t>
  </si>
  <si>
    <t>Ед.цена</t>
  </si>
  <si>
    <t>Шпакловане с готова смес при ремонти</t>
  </si>
  <si>
    <t>бр</t>
  </si>
  <si>
    <t>Под</t>
  </si>
  <si>
    <t>Дограма</t>
  </si>
  <si>
    <t>м</t>
  </si>
  <si>
    <t>Настилка на ламиниран паркет</t>
  </si>
  <si>
    <t>ВиК</t>
  </si>
  <si>
    <t>Доставка и монтаж ПВЦ тръби ф110</t>
  </si>
  <si>
    <t>Доставка и монтаж ПВЦ тръби ф50</t>
  </si>
  <si>
    <t>Демонтаж канализационни тръби ф50</t>
  </si>
  <si>
    <t>Демонтаж канализационни тръби ф110</t>
  </si>
  <si>
    <t>Настилка от гранитогрес</t>
  </si>
  <si>
    <t>Доставка и монтаж окачен таван от гипсокартон</t>
  </si>
  <si>
    <t>Доставка и монтаж на ПВС прозорец с р/ри 0.60/0.90</t>
  </si>
  <si>
    <t>бр.</t>
  </si>
  <si>
    <t>Вътрешна водопроводна инсталация от полипропиленови тръби за  топла и студена вода ф20/полагане и свързване</t>
  </si>
  <si>
    <t>Очукване на фаянсови плочи</t>
  </si>
  <si>
    <t>Облицовка с фаянсови  плочи</t>
  </si>
  <si>
    <t>Стени и тавани</t>
  </si>
  <si>
    <t xml:space="preserve">Облицовки </t>
  </si>
  <si>
    <t>Обща стойност</t>
  </si>
  <si>
    <t xml:space="preserve">Демонтаж на подова настилка </t>
  </si>
  <si>
    <t>Разваляне на тухлена зидария</t>
  </si>
  <si>
    <t>Доставка и монтаж на первази от PVC</t>
  </si>
  <si>
    <t>Ъглови профили за ръбовете под шпакловката</t>
  </si>
  <si>
    <t>Направа улей от 5/5 до 10/10</t>
  </si>
  <si>
    <t xml:space="preserve">Електромонтажни работи </t>
  </si>
  <si>
    <t>Д-ка и полагане на проводници под мазилка по тухлени стени 2х2,5</t>
  </si>
  <si>
    <t>Доставка и полагана кабел 2х4</t>
  </si>
  <si>
    <t>Доставка и монтаж  на аварийно осветително тяло " Ехit"</t>
  </si>
  <si>
    <t xml:space="preserve">Демонтаж на  ключове и контакти  </t>
  </si>
  <si>
    <t>Доставка и монтаж на разклонителни  кутии</t>
  </si>
  <si>
    <t>Демонтаж на осветителни тела</t>
  </si>
  <si>
    <t xml:space="preserve">Свързване на проводници до 4 мм2 </t>
  </si>
  <si>
    <t>Изкърпване на вътрешна мазилка по стени</t>
  </si>
  <si>
    <t>Первази от гранитогрес 10 см</t>
  </si>
  <si>
    <t>Тухлена зидария  12 см</t>
  </si>
  <si>
    <t>Проследяване и прозвъняване на кабели</t>
  </si>
  <si>
    <t>Демонтаж на тоалетно клекало</t>
  </si>
  <si>
    <t>Преходни алум.лайсни</t>
  </si>
  <si>
    <t xml:space="preserve">Блажна боя  по первази  на прозорци </t>
  </si>
  <si>
    <t>Други дейности</t>
  </si>
  <si>
    <t>Ръчно пренасяне и товарене на стр.отпадъци</t>
  </si>
  <si>
    <t>м3</t>
  </si>
  <si>
    <t>Извозване на стр.отпадъци на 6 км.</t>
  </si>
  <si>
    <t>Смесителна батерия за душ- комплект</t>
  </si>
  <si>
    <t xml:space="preserve">Водомер  </t>
  </si>
  <si>
    <t xml:space="preserve">Сифон за мивка </t>
  </si>
  <si>
    <t>Изравнителна замазка 2-4 см</t>
  </si>
  <si>
    <t>Доставка и  монтаж на прозорец  ПВЦ 265/165</t>
  </si>
  <si>
    <t>общо:</t>
  </si>
  <si>
    <t>ДДС 20%:</t>
  </si>
  <si>
    <t>Всичко:</t>
  </si>
  <si>
    <t>КОЛИЧЕСТВЕНО - СТОЙНОСТНА СМЕТКА</t>
  </si>
  <si>
    <t>Демонтаж водопроводни тръби</t>
  </si>
  <si>
    <t>Доставка и монтаж /аплик/ плафониер 1х36</t>
  </si>
  <si>
    <t>Доставка и монтаж аплик за умивалник/огледало  2х40 IP24</t>
  </si>
  <si>
    <t>Доставка и монтаж осветително тяло за баня  1хЕ14 IP44</t>
  </si>
  <si>
    <t>Доставка и монтаж на LED панел 600 х 600, 45W, 4000K</t>
  </si>
  <si>
    <t xml:space="preserve">Доставка и монтаж на ел.ключове </t>
  </si>
  <si>
    <t>Доставка и монтаж на ел.контакти</t>
  </si>
  <si>
    <t>Конактен излаз  под мазилка ПВ до 6 м</t>
  </si>
  <si>
    <t>Лампен излаз  под мазилка ПВ до 6 м</t>
  </si>
  <si>
    <t>Доставка Главно разпределително ел.табло /комплект</t>
  </si>
  <si>
    <t>Монтаж Главно разпределително ел.табло</t>
  </si>
  <si>
    <t>Доставка ТЕ-1 /комплект</t>
  </si>
  <si>
    <t>Монтаж ТЕ-1</t>
  </si>
  <si>
    <t>Сигнално повиквателна система</t>
  </si>
  <si>
    <t xml:space="preserve">Доставка и монтаж на пулт, който при активиране на бутон от някоя от  стаите, на екрана на  пулта да се изписват номера на стаята и леглото, от което е постъпило повикването, както и общия брой на постъпилите повиквания. Едновременно с това да се чува специфичен звуков сигнал.
</t>
  </si>
  <si>
    <t xml:space="preserve">Доставка и монтаж на бутон - легло. Използва се за изпращане на повикване от леглото в стаята до  пулта. Задействането на бутона да
става с дръпване на въженце, при което към пулта се изпраща повиквателен сигнал. Бутонът да има светлинен индикатор. </t>
  </si>
  <si>
    <t>Доставка и монтаж на лампа - стая. Монтира се над вратата на всяка стая в коридора. Да има светлинен индикатор за сигнализация</t>
  </si>
  <si>
    <t>Доставка и монтаж на захранващ блок</t>
  </si>
  <si>
    <t>Доставка и полагане на кабел, тип ПВА1 0,75 мм</t>
  </si>
  <si>
    <t>Доставка и полагане на гофрирана тръба Ø13 мм</t>
  </si>
  <si>
    <t>Измервания и протоколи</t>
  </si>
  <si>
    <t>Протокол от проведени контролни измервания и оценка на съответствие на съпротивлението на електрическа изолация</t>
  </si>
  <si>
    <t>Контролни измервания за стойността на импеданса на контур "фаза - защитен проводник" и оценка на ефективността на защитната мярна</t>
  </si>
  <si>
    <t>Отоплителна инсталация</t>
  </si>
  <si>
    <t>Демонтаж  казанчета</t>
  </si>
  <si>
    <t>Демонтаж на всички видове умивалници</t>
  </si>
  <si>
    <t>Доставка и монтаж умивалници</t>
  </si>
  <si>
    <t xml:space="preserve">Сифони подови </t>
  </si>
  <si>
    <t>Доставка и монтаж тоалетно клекало с PVC промивна тръба, казанче и сифон</t>
  </si>
  <si>
    <t>Пробиване отвори до 10/10</t>
  </si>
  <si>
    <t>Обшивка с GKI 9.5 канализационни тръби</t>
  </si>
  <si>
    <t>Демонтиране тръби в сгради  3/4''</t>
  </si>
  <si>
    <t>Демонтаж на чугунени радиатори до 30 прешлена</t>
  </si>
  <si>
    <t xml:space="preserve">Демонтаж на прозорец </t>
  </si>
  <si>
    <t>Демонтаж на врати</t>
  </si>
  <si>
    <t>Машинно рязане и проширяване отвор за врати от двете страни</t>
  </si>
  <si>
    <t>Доставка и  монтаж на прозорец  ПВЦ 275/165</t>
  </si>
  <si>
    <t>Доставка и  монтаж на прозорец  ПВЦ 275/340</t>
  </si>
  <si>
    <t>Доставка и  монтаж на прозорец  ПВЦ 235/165 врата 70/200</t>
  </si>
  <si>
    <t>Доставка и монтаж на двукрила врата AL 1.6/2.00</t>
  </si>
  <si>
    <t xml:space="preserve">Изравнителна вароциментова мазилка </t>
  </si>
  <si>
    <t>Грундиране  с дълбокопроникващ грунд</t>
  </si>
  <si>
    <t>Очукване на цокъл от мозайка по стени</t>
  </si>
  <si>
    <t>Стъргане на боя от стени и тавани</t>
  </si>
  <si>
    <t xml:space="preserve">Армирана тънка мазилка </t>
  </si>
  <si>
    <t>Боядисване на  тавани с  латекс двукратно</t>
  </si>
  <si>
    <t>Доставка и полагана кабел 2х6</t>
  </si>
  <si>
    <t>Подпрозоречен перваз, външен, бял PVC - 20см</t>
  </si>
  <si>
    <t>Боядисване на  стени  с цветен латекс двукратно</t>
  </si>
  <si>
    <t>Доставка и монтаж на врата AL 0.70/2.00</t>
  </si>
  <si>
    <t>Басейн-умивален-кухненски двуогнезди</t>
  </si>
  <si>
    <t xml:space="preserve">Смесителна батерия за мивка   </t>
  </si>
  <si>
    <t>Доставка и монтаж на врата 0.90/2.00</t>
  </si>
  <si>
    <t>Доставка и монтаж на врата 1/2.00</t>
  </si>
  <si>
    <t>„Ремонтни дейности на помещения на трети етаж на сграда "Болница" - гр. Мадан, област Смолян, кв.83, УПИ VI- болница, за обособяване на Социален център за настаняване от семеен тип"</t>
  </si>
  <si>
    <t>Участник: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</si>
</sst>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€-2]\ #,##0.00_);[Red]\([$€-2]\ #,##0.00\)"/>
  </numFmts>
  <fonts count="46">
    <font>
      <sz val="11"/>
      <color indexed="8"/>
      <name val="Calibri"/>
      <family val="2"/>
    </font>
    <font>
      <sz val="8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4" fontId="3" fillId="32" borderId="12" xfId="0" applyNumberFormat="1" applyFont="1" applyFill="1" applyBorder="1" applyAlignment="1">
      <alignment vertical="center" wrapText="1"/>
    </xf>
    <xf numFmtId="0" fontId="5" fillId="32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wrapText="1"/>
    </xf>
    <xf numFmtId="0" fontId="6" fillId="32" borderId="17" xfId="0" applyFont="1" applyFill="1" applyBorder="1" applyAlignment="1">
      <alignment wrapText="1"/>
    </xf>
    <xf numFmtId="0" fontId="2" fillId="32" borderId="17" xfId="0" applyFont="1" applyFill="1" applyBorder="1" applyAlignment="1">
      <alignment wrapText="1"/>
    </xf>
    <xf numFmtId="0" fontId="2" fillId="32" borderId="18" xfId="0" applyFont="1" applyFill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2" fontId="3" fillId="32" borderId="11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4" fontId="6" fillId="33" borderId="19" xfId="0" applyNumberFormat="1" applyFont="1" applyFill="1" applyBorder="1" applyAlignment="1">
      <alignment wrapText="1"/>
    </xf>
    <xf numFmtId="4" fontId="6" fillId="33" borderId="20" xfId="0" applyNumberFormat="1" applyFont="1" applyFill="1" applyBorder="1" applyAlignment="1">
      <alignment wrapText="1"/>
    </xf>
    <xf numFmtId="4" fontId="6" fillId="33" borderId="13" xfId="0" applyNumberFormat="1" applyFont="1" applyFill="1" applyBorder="1" applyAlignment="1">
      <alignment wrapText="1"/>
    </xf>
    <xf numFmtId="0" fontId="2" fillId="0" borderId="10" xfId="0" applyFont="1" applyBorder="1" applyAlignment="1" quotePrefix="1">
      <alignment horizontal="justify" vertical="center" wrapText="1"/>
    </xf>
    <xf numFmtId="2" fontId="3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2" fontId="3" fillId="0" borderId="22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0" fontId="5" fillId="0" borderId="24" xfId="0" applyFont="1" applyBorder="1" applyAlignment="1" quotePrefix="1">
      <alignment horizontal="justify"/>
    </xf>
    <xf numFmtId="0" fontId="6" fillId="0" borderId="0" xfId="0" applyFont="1" applyFill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 horizontal="right" wrapText="1"/>
    </xf>
    <xf numFmtId="0" fontId="6" fillId="33" borderId="14" xfId="0" applyFont="1" applyFill="1" applyBorder="1" applyAlignment="1">
      <alignment horizontal="right" wrapText="1"/>
    </xf>
    <xf numFmtId="0" fontId="6" fillId="33" borderId="15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view="pageBreakPreview" zoomScale="80" zoomScaleNormal="90" zoomScaleSheetLayoutView="80" zoomScalePageLayoutView="0" workbookViewId="0" topLeftCell="A94">
      <selection activeCell="C101" sqref="C101"/>
    </sheetView>
  </sheetViews>
  <sheetFormatPr defaultColWidth="9.140625" defaultRowHeight="15"/>
  <cols>
    <col min="1" max="1" width="6.7109375" style="6" bestFit="1" customWidth="1"/>
    <col min="2" max="2" width="40.7109375" style="6" customWidth="1"/>
    <col min="3" max="3" width="11.140625" style="6" customWidth="1"/>
    <col min="4" max="4" width="13.7109375" style="6" bestFit="1" customWidth="1"/>
    <col min="5" max="5" width="9.7109375" style="6" bestFit="1" customWidth="1"/>
    <col min="6" max="6" width="14.8515625" style="6" customWidth="1"/>
    <col min="7" max="7" width="9.8515625" style="6" bestFit="1" customWidth="1"/>
    <col min="8" max="8" width="10.8515625" style="6" bestFit="1" customWidth="1"/>
    <col min="9" max="16384" width="9.140625" style="6" customWidth="1"/>
  </cols>
  <sheetData>
    <row r="1" spans="1:6" s="8" customFormat="1" ht="93" customHeight="1">
      <c r="A1" s="46" t="s">
        <v>114</v>
      </c>
      <c r="B1" s="46"/>
      <c r="C1" s="46"/>
      <c r="D1" s="46"/>
      <c r="E1" s="46"/>
      <c r="F1" s="46"/>
    </row>
    <row r="2" spans="1:6" ht="15.75">
      <c r="A2" s="15"/>
      <c r="B2" s="16"/>
      <c r="C2" s="15"/>
      <c r="D2" s="15"/>
      <c r="E2" s="15"/>
      <c r="F2" s="15"/>
    </row>
    <row r="3" spans="1:6" ht="16.5" thickBot="1">
      <c r="A3" s="47" t="s">
        <v>59</v>
      </c>
      <c r="B3" s="47"/>
      <c r="C3" s="47"/>
      <c r="D3" s="47"/>
      <c r="E3" s="47"/>
      <c r="F3" s="47"/>
    </row>
    <row r="4" spans="1:6" ht="30" thickBot="1">
      <c r="A4" s="17" t="s">
        <v>0</v>
      </c>
      <c r="B4" s="18" t="s">
        <v>1</v>
      </c>
      <c r="C4" s="17" t="s">
        <v>2</v>
      </c>
      <c r="D4" s="18" t="s">
        <v>4</v>
      </c>
      <c r="E4" s="17" t="s">
        <v>5</v>
      </c>
      <c r="F4" s="19" t="s">
        <v>26</v>
      </c>
    </row>
    <row r="5" spans="1:6" s="14" customFormat="1" ht="15.75">
      <c r="A5" s="20"/>
      <c r="B5" s="21" t="s">
        <v>24</v>
      </c>
      <c r="C5" s="20"/>
      <c r="D5" s="22"/>
      <c r="E5" s="20"/>
      <c r="F5" s="23"/>
    </row>
    <row r="6" spans="1:6" ht="31.5">
      <c r="A6" s="2">
        <v>1</v>
      </c>
      <c r="B6" s="1" t="s">
        <v>18</v>
      </c>
      <c r="C6" s="2" t="s">
        <v>3</v>
      </c>
      <c r="D6" s="5">
        <f>11.1+8.5+2.4+1.7*2</f>
        <v>25.4</v>
      </c>
      <c r="E6" s="24"/>
      <c r="F6" s="4">
        <f>E6*D6</f>
        <v>0</v>
      </c>
    </row>
    <row r="7" spans="1:6" ht="15.75">
      <c r="A7" s="2">
        <f>+A6+1</f>
        <v>2</v>
      </c>
      <c r="B7" s="1" t="s">
        <v>103</v>
      </c>
      <c r="C7" s="2" t="s">
        <v>3</v>
      </c>
      <c r="D7" s="5">
        <f>199.6+D13+D14-D8</f>
        <v>1164.1999999999998</v>
      </c>
      <c r="E7" s="3"/>
      <c r="F7" s="4">
        <f aca="true" t="shared" si="0" ref="F7:F15">D7*E7</f>
        <v>0</v>
      </c>
    </row>
    <row r="8" spans="1:8" ht="31.5">
      <c r="A8" s="2">
        <f aca="true" t="shared" si="1" ref="A8:A70">+A7+1</f>
        <v>3</v>
      </c>
      <c r="B8" s="1" t="s">
        <v>40</v>
      </c>
      <c r="C8" s="2" t="s">
        <v>3</v>
      </c>
      <c r="D8" s="5">
        <f>ROUND((729.3+225+178)*0.25+4,2)</f>
        <v>287.08</v>
      </c>
      <c r="E8" s="3"/>
      <c r="F8" s="4">
        <f>D8*E8</f>
        <v>0</v>
      </c>
      <c r="H8" s="8"/>
    </row>
    <row r="9" spans="1:6" ht="31.5">
      <c r="A9" s="2">
        <f t="shared" si="1"/>
        <v>4</v>
      </c>
      <c r="B9" s="35" t="s">
        <v>101</v>
      </c>
      <c r="C9" s="2" t="s">
        <v>3</v>
      </c>
      <c r="D9" s="5">
        <f>D13+D14</f>
        <v>1251.6799999999998</v>
      </c>
      <c r="E9" s="3"/>
      <c r="F9" s="4">
        <f t="shared" si="0"/>
        <v>0</v>
      </c>
    </row>
    <row r="10" spans="1:6" ht="34.5" customHeight="1">
      <c r="A10" s="2">
        <f t="shared" si="1"/>
        <v>5</v>
      </c>
      <c r="B10" s="35" t="s">
        <v>104</v>
      </c>
      <c r="C10" s="2" t="s">
        <v>3</v>
      </c>
      <c r="D10" s="5">
        <f>D9</f>
        <v>1251.6799999999998</v>
      </c>
      <c r="E10" s="3"/>
      <c r="F10" s="4">
        <f>D10*E10</f>
        <v>0</v>
      </c>
    </row>
    <row r="11" spans="1:8" ht="31.5">
      <c r="A11" s="2">
        <f t="shared" si="1"/>
        <v>6</v>
      </c>
      <c r="B11" s="1" t="s">
        <v>6</v>
      </c>
      <c r="C11" s="2" t="s">
        <v>3</v>
      </c>
      <c r="D11" s="5">
        <f>D10</f>
        <v>1251.6799999999998</v>
      </c>
      <c r="E11" s="3"/>
      <c r="F11" s="4">
        <f t="shared" si="0"/>
        <v>0</v>
      </c>
      <c r="H11" s="31"/>
    </row>
    <row r="12" spans="1:6" ht="31.5">
      <c r="A12" s="2">
        <f t="shared" si="1"/>
        <v>7</v>
      </c>
      <c r="B12" s="1" t="s">
        <v>30</v>
      </c>
      <c r="C12" s="2" t="s">
        <v>10</v>
      </c>
      <c r="D12" s="5">
        <f>522+3*2.5+14.3+14.1+8*2.8+4*2+2*1+8.8*2+4.9*6+60+17*2.8+8*2+0.8*8</f>
        <v>767.3</v>
      </c>
      <c r="E12" s="3"/>
      <c r="F12" s="4">
        <f t="shared" si="0"/>
        <v>0</v>
      </c>
    </row>
    <row r="13" spans="1:6" ht="30.75" customHeight="1">
      <c r="A13" s="2">
        <f t="shared" si="1"/>
        <v>8</v>
      </c>
      <c r="B13" s="1" t="s">
        <v>108</v>
      </c>
      <c r="C13" s="2" t="s">
        <v>3</v>
      </c>
      <c r="D13" s="5">
        <f>ROUND((23.05*5.4-9.35*3-1.8+17*5.4-1.8-3.2+24*5.4-3.2-2-1.8-1.4-3.9+13.4*5.4-9.35-1.8-1.8+(13.7*2.5-4.3-1.4)*3+(5.2*0.5)*2+17.7*0.5+6.3*0.5+23.05*0.5+14.1*2.5-4.3-1.8*2+(14.3*2.5-1.8-4.3-0.7)*5+43.7*2.5-(2*6)-(1.8*7))+(14.3*2.8+14.1*2.8+138+16),2)</f>
        <v>962.78</v>
      </c>
      <c r="E13" s="3"/>
      <c r="F13" s="4">
        <f t="shared" si="0"/>
        <v>0</v>
      </c>
    </row>
    <row r="14" spans="1:6" ht="30.75" customHeight="1">
      <c r="A14" s="2">
        <f t="shared" si="1"/>
        <v>9</v>
      </c>
      <c r="B14" s="1" t="s">
        <v>105</v>
      </c>
      <c r="C14" s="2" t="s">
        <v>3</v>
      </c>
      <c r="D14" s="5">
        <f>D20+D23</f>
        <v>288.9</v>
      </c>
      <c r="E14" s="3"/>
      <c r="F14" s="4">
        <f>D14*E14</f>
        <v>0</v>
      </c>
    </row>
    <row r="15" spans="1:6" ht="31.5">
      <c r="A15" s="2">
        <f t="shared" si="1"/>
        <v>10</v>
      </c>
      <c r="B15" s="1" t="s">
        <v>46</v>
      </c>
      <c r="C15" s="2" t="s">
        <v>3</v>
      </c>
      <c r="D15" s="5">
        <f>ROUND((17+2.7+8.6+2.7+4.08+5.7+2.8+2.8+2.8*3)*1,2)</f>
        <v>54.78</v>
      </c>
      <c r="E15" s="3"/>
      <c r="F15" s="4">
        <f t="shared" si="0"/>
        <v>0</v>
      </c>
    </row>
    <row r="16" spans="1:12" s="14" customFormat="1" ht="15.75">
      <c r="A16" s="9"/>
      <c r="B16" s="10" t="s">
        <v>8</v>
      </c>
      <c r="C16" s="9"/>
      <c r="D16" s="11"/>
      <c r="E16" s="26"/>
      <c r="F16" s="13"/>
      <c r="L16" s="27"/>
    </row>
    <row r="17" spans="1:12" ht="15.75">
      <c r="A17" s="2">
        <f t="shared" si="1"/>
        <v>1</v>
      </c>
      <c r="B17" s="1" t="s">
        <v>27</v>
      </c>
      <c r="C17" s="2" t="s">
        <v>3</v>
      </c>
      <c r="D17" s="5">
        <f>25.3+10.8+10.9+10.8+11.4+11.6+11.8+20.4+12.2+12.5+12.3+1.6*2+0.8+12.2+11.7+40</f>
        <v>217.89999999999998</v>
      </c>
      <c r="E17" s="3"/>
      <c r="F17" s="4">
        <f aca="true" t="shared" si="2" ref="F17:F30">D17*E17</f>
        <v>0</v>
      </c>
      <c r="L17" s="7"/>
    </row>
    <row r="18" spans="1:12" ht="31.5">
      <c r="A18" s="2">
        <f t="shared" si="1"/>
        <v>2</v>
      </c>
      <c r="B18" s="1" t="s">
        <v>102</v>
      </c>
      <c r="C18" s="2" t="s">
        <v>10</v>
      </c>
      <c r="D18" s="5">
        <f>9.7+3.2+1+0.7+4.1+5.3+3.3+0.5+0.7+2.2+2.3+1.8+2.6+0.8+3.5+2.4+2.3+0.8+0.8</f>
        <v>47.99999999999998</v>
      </c>
      <c r="E18" s="3"/>
      <c r="F18" s="4">
        <f>D18*E18</f>
        <v>0</v>
      </c>
      <c r="L18" s="7"/>
    </row>
    <row r="19" spans="1:12" ht="15.75">
      <c r="A19" s="2">
        <f t="shared" si="1"/>
        <v>3</v>
      </c>
      <c r="B19" s="1" t="s">
        <v>54</v>
      </c>
      <c r="C19" s="2" t="s">
        <v>3</v>
      </c>
      <c r="D19" s="5">
        <f>D20+D23</f>
        <v>288.9</v>
      </c>
      <c r="E19" s="3"/>
      <c r="F19" s="4">
        <f>D19*E19</f>
        <v>0</v>
      </c>
      <c r="H19" s="31"/>
      <c r="L19" s="7"/>
    </row>
    <row r="20" spans="1:12" ht="15.75">
      <c r="A20" s="2">
        <f t="shared" si="1"/>
        <v>4</v>
      </c>
      <c r="B20" s="1" t="s">
        <v>11</v>
      </c>
      <c r="C20" s="2" t="s">
        <v>3</v>
      </c>
      <c r="D20" s="5">
        <f>9.38+9.18+11.4+11.7+12.18*5+0.44+12.2+11.7+22</f>
        <v>148.9</v>
      </c>
      <c r="E20" s="3"/>
      <c r="F20" s="4">
        <f t="shared" si="2"/>
        <v>0</v>
      </c>
      <c r="L20" s="7"/>
    </row>
    <row r="21" spans="1:12" ht="31.5">
      <c r="A21" s="2">
        <f t="shared" si="1"/>
        <v>5</v>
      </c>
      <c r="B21" s="1" t="s">
        <v>29</v>
      </c>
      <c r="C21" s="2" t="s">
        <v>10</v>
      </c>
      <c r="D21" s="5">
        <f>13.7-0.9+13.7-0.9+13.7-0.9+14.1-0.9+13.4*5+0.4+14.3+14.1-0.9-1+40-0.9-0.8*8</f>
        <v>178.2</v>
      </c>
      <c r="E21" s="3"/>
      <c r="F21" s="4">
        <f t="shared" si="2"/>
        <v>0</v>
      </c>
      <c r="L21" s="7"/>
    </row>
    <row r="22" spans="1:12" ht="31.5">
      <c r="A22" s="2">
        <f t="shared" si="1"/>
        <v>6</v>
      </c>
      <c r="B22" s="35" t="s">
        <v>101</v>
      </c>
      <c r="C22" s="2" t="s">
        <v>3</v>
      </c>
      <c r="D22" s="5">
        <f>D23</f>
        <v>140</v>
      </c>
      <c r="E22" s="3"/>
      <c r="F22" s="4">
        <f t="shared" si="2"/>
        <v>0</v>
      </c>
      <c r="L22" s="7"/>
    </row>
    <row r="23" spans="1:12" ht="15.75">
      <c r="A23" s="2">
        <f t="shared" si="1"/>
        <v>7</v>
      </c>
      <c r="B23" s="1" t="s">
        <v>17</v>
      </c>
      <c r="C23" s="2" t="s">
        <v>3</v>
      </c>
      <c r="D23" s="5">
        <f>23.05+16.95+10.92+21.7+27.08+8.5+2.4+11+0.4+18</f>
        <v>140</v>
      </c>
      <c r="E23" s="3"/>
      <c r="F23" s="4">
        <f t="shared" si="2"/>
        <v>0</v>
      </c>
      <c r="L23" s="7"/>
    </row>
    <row r="24" spans="1:12" ht="15.75">
      <c r="A24" s="2">
        <f t="shared" si="1"/>
        <v>8</v>
      </c>
      <c r="B24" s="1" t="s">
        <v>41</v>
      </c>
      <c r="C24" s="2" t="s">
        <v>10</v>
      </c>
      <c r="D24" s="5">
        <f>19.5-0.8+17.3-0.8-0.9-1.6+13.4-0.9*2+0.9+24.2-0.7-1-0.9+43.7-0.9*8+1*4+0.7+20</f>
        <v>128</v>
      </c>
      <c r="E24" s="3"/>
      <c r="F24" s="4">
        <f>D24*E24</f>
        <v>0</v>
      </c>
      <c r="L24" s="7"/>
    </row>
    <row r="25" spans="1:12" ht="15.75">
      <c r="A25" s="2">
        <f t="shared" si="1"/>
        <v>9</v>
      </c>
      <c r="B25" s="1" t="s">
        <v>45</v>
      </c>
      <c r="C25" s="2" t="s">
        <v>10</v>
      </c>
      <c r="D25" s="5">
        <f>1*10+2+4</f>
        <v>16</v>
      </c>
      <c r="E25" s="3"/>
      <c r="F25" s="4">
        <f t="shared" si="2"/>
        <v>0</v>
      </c>
      <c r="L25" s="7"/>
    </row>
    <row r="26" spans="1:12" s="28" customFormat="1" ht="15.75">
      <c r="A26" s="9"/>
      <c r="B26" s="10" t="s">
        <v>25</v>
      </c>
      <c r="C26" s="9"/>
      <c r="D26" s="11"/>
      <c r="E26" s="26"/>
      <c r="F26" s="13"/>
      <c r="L26" s="29"/>
    </row>
    <row r="27" spans="1:12" ht="15.75">
      <c r="A27" s="2">
        <f t="shared" si="1"/>
        <v>1</v>
      </c>
      <c r="B27" s="1" t="s">
        <v>22</v>
      </c>
      <c r="C27" s="2" t="s">
        <v>3</v>
      </c>
      <c r="D27" s="5">
        <f>4.8*2*2+5.4*2+3.6*2+3.2*2+7.5*2+1.2*0.5*4+2*0.5+2*0.5+2</f>
        <v>65</v>
      </c>
      <c r="E27" s="3"/>
      <c r="F27" s="4">
        <f t="shared" si="2"/>
        <v>0</v>
      </c>
      <c r="L27" s="7"/>
    </row>
    <row r="28" spans="1:12" ht="31.5">
      <c r="A28" s="2">
        <f t="shared" si="1"/>
        <v>2</v>
      </c>
      <c r="B28" s="1" t="s">
        <v>100</v>
      </c>
      <c r="C28" s="2" t="s">
        <v>3</v>
      </c>
      <c r="D28" s="5">
        <f>D27</f>
        <v>65</v>
      </c>
      <c r="E28" s="3"/>
      <c r="F28" s="4">
        <f t="shared" si="2"/>
        <v>0</v>
      </c>
      <c r="L28" s="7"/>
    </row>
    <row r="29" spans="1:12" ht="31.5">
      <c r="A29" s="2">
        <f t="shared" si="1"/>
        <v>3</v>
      </c>
      <c r="B29" s="35" t="s">
        <v>101</v>
      </c>
      <c r="C29" s="2" t="s">
        <v>3</v>
      </c>
      <c r="D29" s="5">
        <f>D30</f>
        <v>124.00000000000001</v>
      </c>
      <c r="E29" s="3"/>
      <c r="F29" s="4">
        <f>D29*E29</f>
        <v>0</v>
      </c>
      <c r="L29" s="7"/>
    </row>
    <row r="30" spans="1:12" ht="15.75">
      <c r="A30" s="2">
        <f t="shared" si="1"/>
        <v>4</v>
      </c>
      <c r="B30" s="1" t="s">
        <v>23</v>
      </c>
      <c r="C30" s="2" t="s">
        <v>3</v>
      </c>
      <c r="D30" s="5">
        <f>4.8*2*2+5.4*2+3.6*2+3.2*2+7.5*2+1.2*0.5*4+2*0.5+7.7*2+3.6*2+3.1*2+8*2+0.7*2+5.5*2+0.8+2*0.8+2.4</f>
        <v>124.00000000000001</v>
      </c>
      <c r="E30" s="3"/>
      <c r="F30" s="4">
        <f t="shared" si="2"/>
        <v>0</v>
      </c>
      <c r="L30" s="7"/>
    </row>
    <row r="31" spans="1:12" s="14" customFormat="1" ht="15.75">
      <c r="A31" s="9"/>
      <c r="B31" s="10" t="s">
        <v>9</v>
      </c>
      <c r="C31" s="9"/>
      <c r="D31" s="11"/>
      <c r="E31" s="26"/>
      <c r="F31" s="13"/>
      <c r="L31" s="27"/>
    </row>
    <row r="32" spans="1:12" ht="15.75">
      <c r="A32" s="2">
        <f t="shared" si="1"/>
        <v>1</v>
      </c>
      <c r="B32" s="1" t="s">
        <v>93</v>
      </c>
      <c r="C32" s="2" t="s">
        <v>7</v>
      </c>
      <c r="D32" s="5">
        <f>23+3</f>
        <v>26</v>
      </c>
      <c r="E32" s="3"/>
      <c r="F32" s="4">
        <f aca="true" t="shared" si="3" ref="F32:F46">D32*E32</f>
        <v>0</v>
      </c>
      <c r="L32" s="7"/>
    </row>
    <row r="33" spans="1:12" ht="15.75">
      <c r="A33" s="2">
        <f t="shared" si="1"/>
        <v>2</v>
      </c>
      <c r="B33" s="1" t="s">
        <v>94</v>
      </c>
      <c r="C33" s="2" t="s">
        <v>7</v>
      </c>
      <c r="D33" s="5">
        <f>21+3+4</f>
        <v>28</v>
      </c>
      <c r="E33" s="3"/>
      <c r="F33" s="4">
        <f t="shared" si="3"/>
        <v>0</v>
      </c>
      <c r="L33" s="7"/>
    </row>
    <row r="34" spans="1:6" ht="15.75">
      <c r="A34" s="2">
        <f t="shared" si="1"/>
        <v>3</v>
      </c>
      <c r="B34" s="1" t="s">
        <v>42</v>
      </c>
      <c r="C34" s="2" t="s">
        <v>3</v>
      </c>
      <c r="D34" s="36">
        <f>0.9*2+0.9*2+0.9*2+2.33*2.5-0.9*2+0.85*2.5-0.7*2+1.95*2.5+1.55*2.5-0.7*2+5.65*2.5-0.9*2+4.35*2.5+2*0.9</f>
        <v>42.5</v>
      </c>
      <c r="E34" s="3"/>
      <c r="F34" s="4">
        <f t="shared" si="3"/>
        <v>0</v>
      </c>
    </row>
    <row r="35" spans="1:6" ht="15.75">
      <c r="A35" s="2">
        <f t="shared" si="1"/>
        <v>4</v>
      </c>
      <c r="B35" s="1" t="s">
        <v>28</v>
      </c>
      <c r="C35" s="2" t="s">
        <v>3</v>
      </c>
      <c r="D35" s="5">
        <f>1.26*2.5-0.8*2+1.23*2.5-0.8*2+2*0.8</f>
        <v>4.625</v>
      </c>
      <c r="E35" s="3"/>
      <c r="F35" s="4">
        <f t="shared" si="3"/>
        <v>0</v>
      </c>
    </row>
    <row r="36" spans="1:6" ht="31.5">
      <c r="A36" s="2">
        <f t="shared" si="1"/>
        <v>5</v>
      </c>
      <c r="B36" s="1" t="s">
        <v>95</v>
      </c>
      <c r="C36" s="2" t="s">
        <v>7</v>
      </c>
      <c r="D36" s="5">
        <v>3</v>
      </c>
      <c r="E36" s="3"/>
      <c r="F36" s="4">
        <f t="shared" si="3"/>
        <v>0</v>
      </c>
    </row>
    <row r="37" spans="1:6" ht="31.5">
      <c r="A37" s="2">
        <f t="shared" si="1"/>
        <v>6</v>
      </c>
      <c r="B37" s="1" t="s">
        <v>90</v>
      </c>
      <c r="C37" s="2" t="s">
        <v>3</v>
      </c>
      <c r="D37" s="5">
        <v>20</v>
      </c>
      <c r="E37" s="3"/>
      <c r="F37" s="4">
        <f t="shared" si="3"/>
        <v>0</v>
      </c>
    </row>
    <row r="38" spans="1:12" ht="29.25" customHeight="1">
      <c r="A38" s="2">
        <f t="shared" si="1"/>
        <v>7</v>
      </c>
      <c r="B38" s="1" t="s">
        <v>109</v>
      </c>
      <c r="C38" s="2" t="s">
        <v>7</v>
      </c>
      <c r="D38" s="5">
        <v>8</v>
      </c>
      <c r="E38" s="3"/>
      <c r="F38" s="4">
        <f t="shared" si="3"/>
        <v>0</v>
      </c>
      <c r="L38" s="7"/>
    </row>
    <row r="39" spans="1:12" ht="31.5">
      <c r="A39" s="2">
        <f t="shared" si="1"/>
        <v>8</v>
      </c>
      <c r="B39" s="1" t="s">
        <v>112</v>
      </c>
      <c r="C39" s="2" t="s">
        <v>7</v>
      </c>
      <c r="D39" s="5">
        <f>14+1+4</f>
        <v>19</v>
      </c>
      <c r="E39" s="3"/>
      <c r="F39" s="4">
        <f t="shared" si="3"/>
        <v>0</v>
      </c>
      <c r="L39" s="7"/>
    </row>
    <row r="40" spans="1:12" ht="32.25" customHeight="1">
      <c r="A40" s="2">
        <f t="shared" si="1"/>
        <v>9</v>
      </c>
      <c r="B40" s="1" t="s">
        <v>113</v>
      </c>
      <c r="C40" s="2" t="s">
        <v>20</v>
      </c>
      <c r="D40" s="5">
        <v>5</v>
      </c>
      <c r="E40" s="3"/>
      <c r="F40" s="4">
        <f t="shared" si="3"/>
        <v>0</v>
      </c>
      <c r="L40" s="7"/>
    </row>
    <row r="41" spans="1:12" ht="32.25" customHeight="1">
      <c r="A41" s="2">
        <f t="shared" si="1"/>
        <v>10</v>
      </c>
      <c r="B41" s="1" t="s">
        <v>99</v>
      </c>
      <c r="C41" s="2" t="s">
        <v>20</v>
      </c>
      <c r="D41" s="5">
        <v>1</v>
      </c>
      <c r="E41" s="3"/>
      <c r="F41" s="4">
        <f t="shared" si="3"/>
        <v>0</v>
      </c>
      <c r="L41" s="7"/>
    </row>
    <row r="42" spans="1:12" ht="31.5">
      <c r="A42" s="2">
        <f t="shared" si="1"/>
        <v>11</v>
      </c>
      <c r="B42" s="1" t="s">
        <v>97</v>
      </c>
      <c r="C42" s="2" t="s">
        <v>7</v>
      </c>
      <c r="D42" s="5">
        <v>3</v>
      </c>
      <c r="E42" s="3"/>
      <c r="F42" s="4">
        <f t="shared" si="3"/>
        <v>0</v>
      </c>
      <c r="L42" s="7"/>
    </row>
    <row r="43" spans="1:12" ht="31.5">
      <c r="A43" s="2">
        <f t="shared" si="1"/>
        <v>12</v>
      </c>
      <c r="B43" s="1" t="s">
        <v>96</v>
      </c>
      <c r="C43" s="2" t="s">
        <v>7</v>
      </c>
      <c r="D43" s="5">
        <f>2+3</f>
        <v>5</v>
      </c>
      <c r="E43" s="3"/>
      <c r="F43" s="4">
        <f t="shared" si="3"/>
        <v>0</v>
      </c>
      <c r="L43" s="7"/>
    </row>
    <row r="44" spans="1:12" ht="31.5">
      <c r="A44" s="2">
        <f t="shared" si="1"/>
        <v>13</v>
      </c>
      <c r="B44" s="1" t="s">
        <v>55</v>
      </c>
      <c r="C44" s="2" t="s">
        <v>7</v>
      </c>
      <c r="D44" s="5">
        <f>8+2+1</f>
        <v>11</v>
      </c>
      <c r="E44" s="3"/>
      <c r="F44" s="4">
        <f t="shared" si="3"/>
        <v>0</v>
      </c>
      <c r="L44" s="7"/>
    </row>
    <row r="45" spans="1:12" ht="31.5">
      <c r="A45" s="2">
        <f t="shared" si="1"/>
        <v>14</v>
      </c>
      <c r="B45" s="1" t="s">
        <v>98</v>
      </c>
      <c r="C45" s="2" t="s">
        <v>7</v>
      </c>
      <c r="D45" s="5">
        <v>1</v>
      </c>
      <c r="E45" s="3"/>
      <c r="F45" s="4">
        <f t="shared" si="3"/>
        <v>0</v>
      </c>
      <c r="L45" s="7"/>
    </row>
    <row r="46" spans="1:6" ht="31.5">
      <c r="A46" s="2">
        <f t="shared" si="1"/>
        <v>15</v>
      </c>
      <c r="B46" s="1" t="s">
        <v>19</v>
      </c>
      <c r="C46" s="2" t="s">
        <v>7</v>
      </c>
      <c r="D46" s="5">
        <v>6</v>
      </c>
      <c r="E46" s="3"/>
      <c r="F46" s="4">
        <f t="shared" si="3"/>
        <v>0</v>
      </c>
    </row>
    <row r="47" spans="1:6" ht="31.5">
      <c r="A47" s="2">
        <f>+A46+1</f>
        <v>16</v>
      </c>
      <c r="B47" s="1" t="s">
        <v>107</v>
      </c>
      <c r="C47" s="2" t="s">
        <v>10</v>
      </c>
      <c r="D47" s="5">
        <f>43+5.6+2.8+2.8*3</f>
        <v>59.8</v>
      </c>
      <c r="E47" s="3"/>
      <c r="F47" s="4">
        <f>D47*E47</f>
        <v>0</v>
      </c>
    </row>
    <row r="48" spans="1:6" s="14" customFormat="1" ht="15.75">
      <c r="A48" s="9"/>
      <c r="B48" s="10" t="s">
        <v>12</v>
      </c>
      <c r="C48" s="9"/>
      <c r="D48" s="11"/>
      <c r="E48" s="26"/>
      <c r="F48" s="13"/>
    </row>
    <row r="49" spans="1:6" ht="15.75">
      <c r="A49" s="2">
        <f t="shared" si="1"/>
        <v>1</v>
      </c>
      <c r="B49" s="1" t="s">
        <v>31</v>
      </c>
      <c r="C49" s="2" t="s">
        <v>10</v>
      </c>
      <c r="D49" s="5">
        <f>47+5+5</f>
        <v>57</v>
      </c>
      <c r="E49" s="3"/>
      <c r="F49" s="4">
        <f>D49*E49</f>
        <v>0</v>
      </c>
    </row>
    <row r="50" spans="1:6" ht="15.75">
      <c r="A50" s="2">
        <f t="shared" si="1"/>
        <v>2</v>
      </c>
      <c r="B50" s="1" t="s">
        <v>89</v>
      </c>
      <c r="C50" s="2" t="s">
        <v>7</v>
      </c>
      <c r="D50" s="5">
        <f>14+2+2</f>
        <v>18</v>
      </c>
      <c r="E50" s="3"/>
      <c r="F50" s="4">
        <f>D50*E50</f>
        <v>0</v>
      </c>
    </row>
    <row r="51" spans="1:6" ht="15.75">
      <c r="A51" s="2">
        <f t="shared" si="1"/>
        <v>3</v>
      </c>
      <c r="B51" s="1" t="s">
        <v>84</v>
      </c>
      <c r="C51" s="2" t="s">
        <v>7</v>
      </c>
      <c r="D51" s="5">
        <v>4</v>
      </c>
      <c r="E51" s="3"/>
      <c r="F51" s="4">
        <f aca="true" t="shared" si="4" ref="F51:F67">D51*E51</f>
        <v>0</v>
      </c>
    </row>
    <row r="52" spans="1:6" ht="15.75">
      <c r="A52" s="2">
        <f t="shared" si="1"/>
        <v>4</v>
      </c>
      <c r="B52" s="1" t="s">
        <v>60</v>
      </c>
      <c r="C52" s="2" t="s">
        <v>10</v>
      </c>
      <c r="D52" s="5">
        <f>22+2.5*2+5</f>
        <v>32</v>
      </c>
      <c r="E52" s="3"/>
      <c r="F52" s="4">
        <f t="shared" si="4"/>
        <v>0</v>
      </c>
    </row>
    <row r="53" spans="1:6" ht="63">
      <c r="A53" s="2">
        <f t="shared" si="1"/>
        <v>5</v>
      </c>
      <c r="B53" s="1" t="s">
        <v>21</v>
      </c>
      <c r="C53" s="2" t="s">
        <v>10</v>
      </c>
      <c r="D53" s="5">
        <f>3+26.5+1.7+1.2+0.7+2.5+2+6+1.2+3.5+1.2+14+2.5+1.2+2.5+1.2+14+0.5+14+0.5+2+7+8+8+15.1+2.5*2*2+5*2</f>
        <v>160</v>
      </c>
      <c r="E53" s="3"/>
      <c r="F53" s="4">
        <f t="shared" si="4"/>
        <v>0</v>
      </c>
    </row>
    <row r="54" spans="1:6" ht="15.75">
      <c r="A54" s="2">
        <f t="shared" si="1"/>
        <v>6</v>
      </c>
      <c r="B54" s="1" t="s">
        <v>111</v>
      </c>
      <c r="C54" s="2" t="s">
        <v>7</v>
      </c>
      <c r="D54" s="5">
        <f>12+2+1</f>
        <v>15</v>
      </c>
      <c r="E54" s="3"/>
      <c r="F54" s="4">
        <f t="shared" si="4"/>
        <v>0</v>
      </c>
    </row>
    <row r="55" spans="1:6" ht="31.5">
      <c r="A55" s="2">
        <f t="shared" si="1"/>
        <v>7</v>
      </c>
      <c r="B55" s="1" t="s">
        <v>51</v>
      </c>
      <c r="C55" s="2" t="s">
        <v>7</v>
      </c>
      <c r="D55" s="5">
        <v>6</v>
      </c>
      <c r="E55" s="3"/>
      <c r="F55" s="4">
        <f t="shared" si="4"/>
        <v>0</v>
      </c>
    </row>
    <row r="56" spans="1:6" ht="15.75">
      <c r="A56" s="2">
        <f t="shared" si="1"/>
        <v>8</v>
      </c>
      <c r="B56" s="1" t="s">
        <v>52</v>
      </c>
      <c r="C56" s="2" t="s">
        <v>20</v>
      </c>
      <c r="D56" s="5">
        <v>1</v>
      </c>
      <c r="E56" s="3"/>
      <c r="F56" s="4">
        <f t="shared" si="4"/>
        <v>0</v>
      </c>
    </row>
    <row r="57" spans="1:6" ht="31.5">
      <c r="A57" s="2">
        <f t="shared" si="1"/>
        <v>9</v>
      </c>
      <c r="B57" s="1" t="s">
        <v>16</v>
      </c>
      <c r="C57" s="2" t="s">
        <v>10</v>
      </c>
      <c r="D57" s="5">
        <f>4*2.5</f>
        <v>10</v>
      </c>
      <c r="E57" s="3"/>
      <c r="F57" s="4">
        <f t="shared" si="4"/>
        <v>0</v>
      </c>
    </row>
    <row r="58" spans="1:6" ht="31.5" customHeight="1">
      <c r="A58" s="2">
        <f t="shared" si="1"/>
        <v>10</v>
      </c>
      <c r="B58" s="1" t="s">
        <v>15</v>
      </c>
      <c r="C58" s="2" t="s">
        <v>10</v>
      </c>
      <c r="D58" s="5">
        <f>10+2.5*2+5</f>
        <v>20</v>
      </c>
      <c r="E58" s="3"/>
      <c r="F58" s="4">
        <f t="shared" si="4"/>
        <v>0</v>
      </c>
    </row>
    <row r="59" spans="1:6" ht="15.75">
      <c r="A59" s="2">
        <f t="shared" si="1"/>
        <v>11</v>
      </c>
      <c r="B59" s="1" t="s">
        <v>87</v>
      </c>
      <c r="C59" s="2" t="s">
        <v>7</v>
      </c>
      <c r="D59" s="5">
        <v>7</v>
      </c>
      <c r="E59" s="3"/>
      <c r="F59" s="4">
        <f t="shared" si="4"/>
        <v>0</v>
      </c>
    </row>
    <row r="60" spans="1:6" ht="31.5">
      <c r="A60" s="2">
        <f t="shared" si="1"/>
        <v>12</v>
      </c>
      <c r="B60" s="1" t="s">
        <v>85</v>
      </c>
      <c r="C60" s="2" t="s">
        <v>7</v>
      </c>
      <c r="D60" s="5">
        <f>6+2+1</f>
        <v>9</v>
      </c>
      <c r="E60" s="3"/>
      <c r="F60" s="4">
        <f t="shared" si="4"/>
        <v>0</v>
      </c>
    </row>
    <row r="61" spans="1:6" ht="15.75">
      <c r="A61" s="2">
        <f t="shared" si="1"/>
        <v>13</v>
      </c>
      <c r="B61" s="1" t="s">
        <v>86</v>
      </c>
      <c r="C61" s="2" t="s">
        <v>7</v>
      </c>
      <c r="D61" s="5">
        <f>11+2+1</f>
        <v>14</v>
      </c>
      <c r="E61" s="3"/>
      <c r="F61" s="4">
        <f t="shared" si="4"/>
        <v>0</v>
      </c>
    </row>
    <row r="62" spans="1:6" ht="31.5">
      <c r="A62" s="2">
        <f t="shared" si="1"/>
        <v>14</v>
      </c>
      <c r="B62" s="1" t="s">
        <v>110</v>
      </c>
      <c r="C62" s="2" t="s">
        <v>7</v>
      </c>
      <c r="D62" s="5">
        <v>1</v>
      </c>
      <c r="E62" s="3"/>
      <c r="F62" s="4">
        <f t="shared" si="4"/>
        <v>0</v>
      </c>
    </row>
    <row r="63" spans="1:6" ht="15.75">
      <c r="A63" s="2">
        <f t="shared" si="1"/>
        <v>15</v>
      </c>
      <c r="B63" s="1" t="s">
        <v>13</v>
      </c>
      <c r="C63" s="2" t="s">
        <v>10</v>
      </c>
      <c r="D63" s="5">
        <f>7*3</f>
        <v>21</v>
      </c>
      <c r="E63" s="3"/>
      <c r="F63" s="4">
        <f t="shared" si="4"/>
        <v>0</v>
      </c>
    </row>
    <row r="64" spans="1:6" ht="15.75">
      <c r="A64" s="2">
        <f t="shared" si="1"/>
        <v>16</v>
      </c>
      <c r="B64" s="1" t="s">
        <v>14</v>
      </c>
      <c r="C64" s="2" t="s">
        <v>10</v>
      </c>
      <c r="D64" s="5">
        <f>4.05+0.5+4.7+0.5+3.5+0.5+2+2.2+0.5+3.5+0.5+3.2+0.5+2.5+0.5+4+0.5+3.6+0.5+8.5+0.5+0.25+2.5*2+5</f>
        <v>57</v>
      </c>
      <c r="E64" s="3"/>
      <c r="F64" s="4">
        <f t="shared" si="4"/>
        <v>0</v>
      </c>
    </row>
    <row r="65" spans="1:6" ht="15.75">
      <c r="A65" s="2">
        <f t="shared" si="1"/>
        <v>17</v>
      </c>
      <c r="B65" s="1" t="s">
        <v>44</v>
      </c>
      <c r="C65" s="2" t="s">
        <v>7</v>
      </c>
      <c r="D65" s="5">
        <v>4</v>
      </c>
      <c r="E65" s="3"/>
      <c r="F65" s="4">
        <f t="shared" si="4"/>
        <v>0</v>
      </c>
    </row>
    <row r="66" spans="1:6" ht="47.25">
      <c r="A66" s="2">
        <f t="shared" si="1"/>
        <v>18</v>
      </c>
      <c r="B66" s="1" t="s">
        <v>88</v>
      </c>
      <c r="C66" s="2" t="s">
        <v>7</v>
      </c>
      <c r="D66" s="5">
        <v>7</v>
      </c>
      <c r="E66" s="3"/>
      <c r="F66" s="4">
        <f t="shared" si="4"/>
        <v>0</v>
      </c>
    </row>
    <row r="67" spans="1:6" ht="15.75">
      <c r="A67" s="2">
        <f t="shared" si="1"/>
        <v>19</v>
      </c>
      <c r="B67" s="37" t="s">
        <v>53</v>
      </c>
      <c r="C67" s="38" t="s">
        <v>20</v>
      </c>
      <c r="D67" s="39">
        <f>12+2+1</f>
        <v>15</v>
      </c>
      <c r="E67" s="3"/>
      <c r="F67" s="4">
        <f t="shared" si="4"/>
        <v>0</v>
      </c>
    </row>
    <row r="68" spans="1:6" s="14" customFormat="1" ht="15.75">
      <c r="A68" s="9"/>
      <c r="B68" s="10" t="s">
        <v>32</v>
      </c>
      <c r="C68" s="9"/>
      <c r="D68" s="11"/>
      <c r="E68" s="26"/>
      <c r="F68" s="13"/>
    </row>
    <row r="69" spans="1:6" ht="31.5">
      <c r="A69" s="2">
        <f t="shared" si="1"/>
        <v>1</v>
      </c>
      <c r="B69" s="1" t="s">
        <v>43</v>
      </c>
      <c r="C69" s="2" t="s">
        <v>7</v>
      </c>
      <c r="D69" s="5">
        <f>85+5+4</f>
        <v>94</v>
      </c>
      <c r="E69" s="3"/>
      <c r="F69" s="4">
        <f>D69*E69</f>
        <v>0</v>
      </c>
    </row>
    <row r="70" spans="1:6" ht="15.75">
      <c r="A70" s="2">
        <f t="shared" si="1"/>
        <v>2</v>
      </c>
      <c r="B70" s="1" t="s">
        <v>31</v>
      </c>
      <c r="C70" s="2" t="s">
        <v>10</v>
      </c>
      <c r="D70" s="5">
        <v>260</v>
      </c>
      <c r="E70" s="3"/>
      <c r="F70" s="4">
        <f>D70*E70</f>
        <v>0</v>
      </c>
    </row>
    <row r="71" spans="1:6" ht="31.5">
      <c r="A71" s="2">
        <f aca="true" t="shared" si="5" ref="A71:A107">+A70+1</f>
        <v>3</v>
      </c>
      <c r="B71" s="1" t="s">
        <v>33</v>
      </c>
      <c r="C71" s="2" t="s">
        <v>10</v>
      </c>
      <c r="D71" s="5">
        <v>160</v>
      </c>
      <c r="E71" s="3"/>
      <c r="F71" s="4">
        <f aca="true" t="shared" si="6" ref="F71:F86">D71*E71</f>
        <v>0</v>
      </c>
    </row>
    <row r="72" spans="1:6" ht="15.75">
      <c r="A72" s="2">
        <f t="shared" si="5"/>
        <v>4</v>
      </c>
      <c r="B72" s="1" t="s">
        <v>34</v>
      </c>
      <c r="C72" s="2" t="s">
        <v>10</v>
      </c>
      <c r="D72" s="5">
        <v>100</v>
      </c>
      <c r="E72" s="3"/>
      <c r="F72" s="4">
        <f t="shared" si="6"/>
        <v>0</v>
      </c>
    </row>
    <row r="73" spans="1:6" ht="15.75">
      <c r="A73" s="2">
        <f t="shared" si="5"/>
        <v>5</v>
      </c>
      <c r="B73" s="1" t="s">
        <v>106</v>
      </c>
      <c r="C73" s="2" t="s">
        <v>10</v>
      </c>
      <c r="D73" s="5">
        <v>54</v>
      </c>
      <c r="E73" s="3"/>
      <c r="F73" s="4">
        <f>D73*E73</f>
        <v>0</v>
      </c>
    </row>
    <row r="74" spans="1:6" ht="31.5">
      <c r="A74" s="2">
        <f t="shared" si="5"/>
        <v>6</v>
      </c>
      <c r="B74" s="1" t="s">
        <v>35</v>
      </c>
      <c r="C74" s="2" t="s">
        <v>7</v>
      </c>
      <c r="D74" s="5">
        <f>4+1</f>
        <v>5</v>
      </c>
      <c r="E74" s="3"/>
      <c r="F74" s="4">
        <f t="shared" si="6"/>
        <v>0</v>
      </c>
    </row>
    <row r="75" spans="1:6" ht="15.75">
      <c r="A75" s="2">
        <f t="shared" si="5"/>
        <v>7</v>
      </c>
      <c r="B75" s="1" t="s">
        <v>36</v>
      </c>
      <c r="C75" s="2" t="s">
        <v>7</v>
      </c>
      <c r="D75" s="5">
        <f>25+25+5+4+6</f>
        <v>65</v>
      </c>
      <c r="E75" s="3"/>
      <c r="F75" s="4">
        <f t="shared" si="6"/>
        <v>0</v>
      </c>
    </row>
    <row r="76" spans="1:6" ht="31.5">
      <c r="A76" s="2">
        <f t="shared" si="5"/>
        <v>8</v>
      </c>
      <c r="B76" s="1" t="s">
        <v>37</v>
      </c>
      <c r="C76" s="2" t="s">
        <v>7</v>
      </c>
      <c r="D76" s="5">
        <f>20+6+10</f>
        <v>36</v>
      </c>
      <c r="E76" s="3"/>
      <c r="F76" s="4">
        <f t="shared" si="6"/>
        <v>0</v>
      </c>
    </row>
    <row r="77" spans="1:6" ht="31.5">
      <c r="A77" s="2">
        <f t="shared" si="5"/>
        <v>9</v>
      </c>
      <c r="B77" s="1" t="s">
        <v>67</v>
      </c>
      <c r="C77" s="2" t="s">
        <v>7</v>
      </c>
      <c r="D77" s="5">
        <f>35+4+3+1+6</f>
        <v>49</v>
      </c>
      <c r="E77" s="3"/>
      <c r="F77" s="4">
        <f t="shared" si="6"/>
        <v>0</v>
      </c>
    </row>
    <row r="78" spans="1:6" ht="31.5">
      <c r="A78" s="2">
        <f t="shared" si="5"/>
        <v>10</v>
      </c>
      <c r="B78" s="1" t="s">
        <v>68</v>
      </c>
      <c r="C78" s="2" t="s">
        <v>7</v>
      </c>
      <c r="D78" s="5">
        <f>50+2+3+4</f>
        <v>59</v>
      </c>
      <c r="E78" s="3"/>
      <c r="F78" s="4">
        <f>D78*E78</f>
        <v>0</v>
      </c>
    </row>
    <row r="79" spans="1:6" ht="15.75">
      <c r="A79" s="2">
        <f t="shared" si="5"/>
        <v>11</v>
      </c>
      <c r="B79" s="1" t="s">
        <v>65</v>
      </c>
      <c r="C79" s="2" t="s">
        <v>7</v>
      </c>
      <c r="D79" s="5">
        <f>50+2+3+4</f>
        <v>59</v>
      </c>
      <c r="E79" s="3"/>
      <c r="F79" s="4">
        <f t="shared" si="6"/>
        <v>0</v>
      </c>
    </row>
    <row r="80" spans="1:6" ht="15.75">
      <c r="A80" s="2">
        <f t="shared" si="5"/>
        <v>12</v>
      </c>
      <c r="B80" s="1" t="s">
        <v>66</v>
      </c>
      <c r="C80" s="2" t="s">
        <v>7</v>
      </c>
      <c r="D80" s="5">
        <f>35+4*2+6</f>
        <v>49</v>
      </c>
      <c r="E80" s="3"/>
      <c r="F80" s="4">
        <f>D80*E80</f>
        <v>0</v>
      </c>
    </row>
    <row r="81" spans="1:6" ht="15.75">
      <c r="A81" s="2">
        <f t="shared" si="5"/>
        <v>13</v>
      </c>
      <c r="B81" s="1" t="s">
        <v>38</v>
      </c>
      <c r="C81" s="2" t="s">
        <v>7</v>
      </c>
      <c r="D81" s="5">
        <f>29+2+4</f>
        <v>35</v>
      </c>
      <c r="E81" s="3"/>
      <c r="F81" s="4">
        <f t="shared" si="6"/>
        <v>0</v>
      </c>
    </row>
    <row r="82" spans="1:6" ht="31.5">
      <c r="A82" s="2">
        <f t="shared" si="5"/>
        <v>14</v>
      </c>
      <c r="B82" s="1" t="s">
        <v>64</v>
      </c>
      <c r="C82" s="2" t="s">
        <v>20</v>
      </c>
      <c r="D82" s="5">
        <f>20+2+4</f>
        <v>26</v>
      </c>
      <c r="E82" s="3"/>
      <c r="F82" s="4">
        <f>D82*E82</f>
        <v>0</v>
      </c>
    </row>
    <row r="83" spans="1:6" ht="31.5">
      <c r="A83" s="2">
        <f t="shared" si="5"/>
        <v>15</v>
      </c>
      <c r="B83" s="1" t="s">
        <v>63</v>
      </c>
      <c r="C83" s="2" t="s">
        <v>20</v>
      </c>
      <c r="D83" s="5">
        <v>14</v>
      </c>
      <c r="E83" s="3"/>
      <c r="F83" s="4">
        <f>D83*E83</f>
        <v>0</v>
      </c>
    </row>
    <row r="84" spans="1:6" ht="31.5">
      <c r="A84" s="2">
        <f t="shared" si="5"/>
        <v>16</v>
      </c>
      <c r="B84" s="1" t="s">
        <v>62</v>
      </c>
      <c r="C84" s="2" t="s">
        <v>20</v>
      </c>
      <c r="D84" s="5">
        <v>12</v>
      </c>
      <c r="E84" s="3"/>
      <c r="F84" s="4">
        <f>D84*E84</f>
        <v>0</v>
      </c>
    </row>
    <row r="85" spans="1:6" ht="31.5">
      <c r="A85" s="2">
        <f t="shared" si="5"/>
        <v>17</v>
      </c>
      <c r="B85" s="1" t="s">
        <v>61</v>
      </c>
      <c r="C85" s="2" t="s">
        <v>20</v>
      </c>
      <c r="D85" s="5">
        <f>16+6</f>
        <v>22</v>
      </c>
      <c r="E85" s="3"/>
      <c r="F85" s="4">
        <f t="shared" si="6"/>
        <v>0</v>
      </c>
    </row>
    <row r="86" spans="1:6" ht="15.75">
      <c r="A86" s="2">
        <f t="shared" si="5"/>
        <v>18</v>
      </c>
      <c r="B86" s="1" t="s">
        <v>39</v>
      </c>
      <c r="C86" s="2" t="s">
        <v>20</v>
      </c>
      <c r="D86" s="5">
        <f>90+10*2</f>
        <v>110</v>
      </c>
      <c r="E86" s="3"/>
      <c r="F86" s="4">
        <f t="shared" si="6"/>
        <v>0</v>
      </c>
    </row>
    <row r="87" spans="1:6" ht="31.5">
      <c r="A87" s="2">
        <f t="shared" si="5"/>
        <v>19</v>
      </c>
      <c r="B87" s="1" t="s">
        <v>69</v>
      </c>
      <c r="C87" s="2" t="s">
        <v>20</v>
      </c>
      <c r="D87" s="5">
        <v>1</v>
      </c>
      <c r="E87" s="3"/>
      <c r="F87" s="4">
        <f>D87*E87</f>
        <v>0</v>
      </c>
    </row>
    <row r="88" spans="1:6" ht="31.5">
      <c r="A88" s="2">
        <f t="shared" si="5"/>
        <v>20</v>
      </c>
      <c r="B88" s="1" t="s">
        <v>70</v>
      </c>
      <c r="C88" s="2" t="s">
        <v>20</v>
      </c>
      <c r="D88" s="5">
        <v>1</v>
      </c>
      <c r="E88" s="3"/>
      <c r="F88" s="4">
        <f>D88*E88</f>
        <v>0</v>
      </c>
    </row>
    <row r="89" spans="1:6" ht="15.75">
      <c r="A89" s="2">
        <f t="shared" si="5"/>
        <v>21</v>
      </c>
      <c r="B89" s="1" t="s">
        <v>71</v>
      </c>
      <c r="C89" s="2" t="s">
        <v>20</v>
      </c>
      <c r="D89" s="5">
        <v>1</v>
      </c>
      <c r="E89" s="3"/>
      <c r="F89" s="4">
        <f>D89*E89</f>
        <v>0</v>
      </c>
    </row>
    <row r="90" spans="1:6" ht="15.75">
      <c r="A90" s="2">
        <f t="shared" si="5"/>
        <v>22</v>
      </c>
      <c r="B90" s="1" t="s">
        <v>72</v>
      </c>
      <c r="C90" s="2" t="s">
        <v>20</v>
      </c>
      <c r="D90" s="5">
        <v>1</v>
      </c>
      <c r="E90" s="3"/>
      <c r="F90" s="4">
        <f>D90*E90</f>
        <v>0</v>
      </c>
    </row>
    <row r="91" spans="1:6" s="14" customFormat="1" ht="15.75">
      <c r="A91" s="9"/>
      <c r="B91" s="10" t="s">
        <v>73</v>
      </c>
      <c r="C91" s="9"/>
      <c r="D91" s="11"/>
      <c r="E91" s="12"/>
      <c r="F91" s="13"/>
    </row>
    <row r="92" spans="1:6" ht="157.5">
      <c r="A92" s="2">
        <f t="shared" si="5"/>
        <v>1</v>
      </c>
      <c r="B92" s="1" t="s">
        <v>74</v>
      </c>
      <c r="C92" s="2" t="s">
        <v>20</v>
      </c>
      <c r="D92" s="5">
        <v>1</v>
      </c>
      <c r="E92" s="3"/>
      <c r="F92" s="4">
        <f aca="true" t="shared" si="7" ref="F92:F98">D92*E92</f>
        <v>0</v>
      </c>
    </row>
    <row r="93" spans="1:6" ht="126">
      <c r="A93" s="2">
        <f t="shared" si="5"/>
        <v>2</v>
      </c>
      <c r="B93" s="1" t="s">
        <v>75</v>
      </c>
      <c r="C93" s="2" t="s">
        <v>20</v>
      </c>
      <c r="D93" s="5">
        <f>16+3</f>
        <v>19</v>
      </c>
      <c r="E93" s="3"/>
      <c r="F93" s="4">
        <f t="shared" si="7"/>
        <v>0</v>
      </c>
    </row>
    <row r="94" spans="1:6" ht="63">
      <c r="A94" s="2">
        <f t="shared" si="5"/>
        <v>3</v>
      </c>
      <c r="B94" s="1" t="s">
        <v>76</v>
      </c>
      <c r="C94" s="2" t="s">
        <v>20</v>
      </c>
      <c r="D94" s="5">
        <f>8+3</f>
        <v>11</v>
      </c>
      <c r="E94" s="3"/>
      <c r="F94" s="4">
        <f t="shared" si="7"/>
        <v>0</v>
      </c>
    </row>
    <row r="95" spans="1:6" ht="31.5">
      <c r="A95" s="2">
        <f t="shared" si="5"/>
        <v>4</v>
      </c>
      <c r="B95" s="40" t="s">
        <v>77</v>
      </c>
      <c r="C95" s="41" t="s">
        <v>20</v>
      </c>
      <c r="D95" s="42">
        <v>1</v>
      </c>
      <c r="E95" s="43"/>
      <c r="F95" s="44">
        <f t="shared" si="7"/>
        <v>0</v>
      </c>
    </row>
    <row r="96" spans="1:6" ht="15.75">
      <c r="A96" s="2">
        <f t="shared" si="5"/>
        <v>5</v>
      </c>
      <c r="B96" s="1" t="s">
        <v>31</v>
      </c>
      <c r="C96" s="2" t="s">
        <v>10</v>
      </c>
      <c r="D96" s="5">
        <f>260+10</f>
        <v>270</v>
      </c>
      <c r="E96" s="3"/>
      <c r="F96" s="4">
        <f t="shared" si="7"/>
        <v>0</v>
      </c>
    </row>
    <row r="97" spans="1:6" ht="31.5">
      <c r="A97" s="2">
        <f t="shared" si="5"/>
        <v>6</v>
      </c>
      <c r="B97" s="40" t="s">
        <v>79</v>
      </c>
      <c r="C97" s="41" t="s">
        <v>10</v>
      </c>
      <c r="D97" s="42">
        <f>260+10</f>
        <v>270</v>
      </c>
      <c r="E97" s="43"/>
      <c r="F97" s="44">
        <f t="shared" si="7"/>
        <v>0</v>
      </c>
    </row>
    <row r="98" spans="1:6" ht="31.5">
      <c r="A98" s="2">
        <f t="shared" si="5"/>
        <v>7</v>
      </c>
      <c r="B98" s="40" t="s">
        <v>78</v>
      </c>
      <c r="C98" s="41" t="s">
        <v>10</v>
      </c>
      <c r="D98" s="42">
        <f>260+10</f>
        <v>270</v>
      </c>
      <c r="E98" s="43"/>
      <c r="F98" s="44">
        <f t="shared" si="7"/>
        <v>0</v>
      </c>
    </row>
    <row r="99" spans="1:6" s="14" customFormat="1" ht="15.75">
      <c r="A99" s="9"/>
      <c r="B99" s="10" t="s">
        <v>80</v>
      </c>
      <c r="C99" s="9"/>
      <c r="D99" s="11"/>
      <c r="E99" s="12"/>
      <c r="F99" s="13"/>
    </row>
    <row r="100" spans="1:6" ht="63">
      <c r="A100" s="2">
        <f t="shared" si="5"/>
        <v>1</v>
      </c>
      <c r="B100" s="1" t="s">
        <v>81</v>
      </c>
      <c r="C100" s="2" t="s">
        <v>20</v>
      </c>
      <c r="D100" s="5">
        <v>1</v>
      </c>
      <c r="E100" s="3"/>
      <c r="F100" s="4">
        <f>D100*E100</f>
        <v>0</v>
      </c>
    </row>
    <row r="101" spans="1:6" ht="78.75">
      <c r="A101" s="2">
        <f t="shared" si="5"/>
        <v>2</v>
      </c>
      <c r="B101" s="1" t="s">
        <v>82</v>
      </c>
      <c r="C101" s="2" t="s">
        <v>20</v>
      </c>
      <c r="D101" s="5">
        <v>1</v>
      </c>
      <c r="E101" s="3"/>
      <c r="F101" s="4">
        <f>D101*E101</f>
        <v>0</v>
      </c>
    </row>
    <row r="102" spans="1:6" s="14" customFormat="1" ht="15.75">
      <c r="A102" s="9"/>
      <c r="B102" s="10" t="s">
        <v>83</v>
      </c>
      <c r="C102" s="9"/>
      <c r="D102" s="11"/>
      <c r="E102" s="12"/>
      <c r="F102" s="13"/>
    </row>
    <row r="103" spans="1:6" ht="15.75">
      <c r="A103" s="2">
        <v>1</v>
      </c>
      <c r="B103" s="45" t="s">
        <v>91</v>
      </c>
      <c r="C103" s="2" t="s">
        <v>10</v>
      </c>
      <c r="D103" s="5">
        <f>(14.5+3+3+18+3+3+2+3+15+3)*2+2.8+2.8*2+2.8+2.8*2+2.8*2+10*2</f>
        <v>177.4</v>
      </c>
      <c r="E103" s="3"/>
      <c r="F103" s="4">
        <f>D103*E103</f>
        <v>0</v>
      </c>
    </row>
    <row r="104" spans="1:6" ht="31.5">
      <c r="A104" s="2">
        <f t="shared" si="5"/>
        <v>2</v>
      </c>
      <c r="B104" s="35" t="s">
        <v>92</v>
      </c>
      <c r="C104" s="2" t="s">
        <v>7</v>
      </c>
      <c r="D104" s="5">
        <f>20+3+3</f>
        <v>26</v>
      </c>
      <c r="E104" s="3"/>
      <c r="F104" s="4">
        <f>D104*E104</f>
        <v>0</v>
      </c>
    </row>
    <row r="105" spans="1:6" s="14" customFormat="1" ht="15.75">
      <c r="A105" s="9"/>
      <c r="B105" s="10" t="s">
        <v>47</v>
      </c>
      <c r="C105" s="9"/>
      <c r="D105" s="11"/>
      <c r="E105" s="12"/>
      <c r="F105" s="13"/>
    </row>
    <row r="106" spans="1:6" ht="31.5">
      <c r="A106" s="2">
        <f t="shared" si="5"/>
        <v>1</v>
      </c>
      <c r="B106" s="1" t="s">
        <v>48</v>
      </c>
      <c r="C106" s="2" t="s">
        <v>49</v>
      </c>
      <c r="D106" s="5">
        <f>(12+2.5+11+4+0.5+3+2+5)*0.5+5</f>
        <v>25</v>
      </c>
      <c r="E106" s="3"/>
      <c r="F106" s="4">
        <f>D106*E106</f>
        <v>0</v>
      </c>
    </row>
    <row r="107" spans="1:6" ht="16.5" thickBot="1">
      <c r="A107" s="2">
        <f t="shared" si="5"/>
        <v>2</v>
      </c>
      <c r="B107" s="1" t="s">
        <v>50</v>
      </c>
      <c r="C107" s="2" t="s">
        <v>49</v>
      </c>
      <c r="D107" s="5">
        <f>D106</f>
        <v>25</v>
      </c>
      <c r="E107" s="3"/>
      <c r="F107" s="4">
        <f>D107*E107</f>
        <v>0</v>
      </c>
    </row>
    <row r="108" spans="1:6" ht="16.5" thickBot="1">
      <c r="A108" s="48" t="s">
        <v>56</v>
      </c>
      <c r="B108" s="49"/>
      <c r="C108" s="49"/>
      <c r="D108" s="49"/>
      <c r="E108" s="50"/>
      <c r="F108" s="32">
        <f>SUM(F6:F107)</f>
        <v>0</v>
      </c>
    </row>
    <row r="109" spans="1:6" ht="16.5" thickBot="1">
      <c r="A109" s="48" t="s">
        <v>57</v>
      </c>
      <c r="B109" s="49"/>
      <c r="C109" s="49"/>
      <c r="D109" s="49"/>
      <c r="E109" s="50"/>
      <c r="F109" s="34">
        <f>F108*20%</f>
        <v>0</v>
      </c>
    </row>
    <row r="110" spans="1:6" ht="16.5" thickBot="1">
      <c r="A110" s="48" t="s">
        <v>58</v>
      </c>
      <c r="B110" s="49"/>
      <c r="C110" s="49"/>
      <c r="D110" s="49"/>
      <c r="E110" s="50"/>
      <c r="F110" s="33">
        <f>SUM(F108:F109)</f>
        <v>0</v>
      </c>
    </row>
    <row r="111" spans="1:6" ht="15.75">
      <c r="A111" s="30"/>
      <c r="B111" s="16"/>
      <c r="C111" s="16"/>
      <c r="D111" s="16"/>
      <c r="E111" s="16"/>
      <c r="F111" s="16"/>
    </row>
    <row r="112" spans="1:7" ht="15">
      <c r="A112" s="25"/>
      <c r="B112" s="6" t="s">
        <v>115</v>
      </c>
      <c r="G112" s="31"/>
    </row>
    <row r="114" ht="15">
      <c r="G114" s="31"/>
    </row>
  </sheetData>
  <sheetProtection/>
  <mergeCells count="5">
    <mergeCell ref="A1:F1"/>
    <mergeCell ref="A3:F3"/>
    <mergeCell ref="A109:E109"/>
    <mergeCell ref="A110:E110"/>
    <mergeCell ref="A108:E108"/>
  </mergeCells>
  <printOptions/>
  <pageMargins left="0.9448818897637796" right="0.3937007874015748" top="0.7874015748031497" bottom="0.5118110236220472" header="0.31496062992125984" footer="0.2755905511811024"/>
  <pageSetup horizontalDpi="600" verticalDpi="600" orientation="portrait" paperSize="9" scale="91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111</dc:creator>
  <cp:keywords/>
  <dc:description/>
  <cp:lastModifiedBy>User</cp:lastModifiedBy>
  <cp:lastPrinted>2018-12-12T11:41:58Z</cp:lastPrinted>
  <dcterms:created xsi:type="dcterms:W3CDTF">2014-05-20T05:14:11Z</dcterms:created>
  <dcterms:modified xsi:type="dcterms:W3CDTF">2018-12-12T11:42:50Z</dcterms:modified>
  <cp:category/>
  <cp:version/>
  <cp:contentType/>
  <cp:contentStatus/>
</cp:coreProperties>
</file>